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Videos\codici e dati\"/>
    </mc:Choice>
  </mc:AlternateContent>
  <xr:revisionPtr revIDLastSave="0" documentId="13_ncr:1_{E5B41FA9-D0ED-4852-B88F-F0A9C3564AF0}" xr6:coauthVersionLast="47" xr6:coauthVersionMax="47" xr10:uidLastSave="{00000000-0000-0000-0000-000000000000}"/>
  <bookViews>
    <workbookView xWindow="-120" yWindow="-120" windowWidth="29040" windowHeight="15720" activeTab="2" xr2:uid="{66FA0B4F-2D78-4E19-A236-00AD67AAC197}"/>
  </bookViews>
  <sheets>
    <sheet name="Buono2023" sheetId="3" r:id="rId1"/>
    <sheet name="Coefficienti2023" sheetId="4" r:id="rId2"/>
    <sheet name="Buono2020" sheetId="5" r:id="rId3"/>
    <sheet name="Coefficienti2020" sheetId="6" r:id="rId4"/>
  </sheets>
  <definedNames>
    <definedName name="entrata">Buono2023!$B$3</definedName>
    <definedName name="entrata2020">Buono2020!$B$3</definedName>
    <definedName name="inflazione">Buono2023!$B$5</definedName>
    <definedName name="inflazione_rendita">Buono2023!$B$6</definedName>
    <definedName name="inflazione_rendita2020">Buono2020!$B$6</definedName>
    <definedName name="inflazione2020">Buono2020!$B$5</definedName>
    <definedName name="nascita">Buono2023!$B$1</definedName>
    <definedName name="nascita2020">Buono2020!$B$1</definedName>
    <definedName name="nascita2023">Buono2023!$B$1</definedName>
    <definedName name="versamento">Buono2023!$B$2</definedName>
    <definedName name="versamento2020">Buono2020!$B$2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2" i="5"/>
  <c r="E3" i="3"/>
  <c r="E4" i="3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B16" i="5"/>
  <c r="G2" i="5"/>
  <c r="V31" i="4" l="1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W10" i="4"/>
  <c r="V10" i="4"/>
  <c r="V9" i="4"/>
  <c r="V8" i="4"/>
  <c r="V7" i="4"/>
  <c r="V6" i="4"/>
  <c r="V5" i="4"/>
  <c r="V4" i="4"/>
  <c r="V3" i="4"/>
  <c r="V2" i="4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2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T3" i="6"/>
  <c r="T2" i="6"/>
  <c r="T75" i="6"/>
  <c r="T2" i="4"/>
  <c r="W2" i="4" s="1"/>
  <c r="X2" i="4" s="1"/>
  <c r="Z2" i="4" s="1"/>
  <c r="T3" i="4"/>
  <c r="W3" i="4" s="1"/>
  <c r="X3" i="4" s="1"/>
  <c r="Z3" i="4" s="1"/>
  <c r="T4" i="4"/>
  <c r="W4" i="4" s="1"/>
  <c r="X4" i="4" s="1"/>
  <c r="Z4" i="4" s="1"/>
  <c r="T5" i="4"/>
  <c r="W5" i="4" s="1"/>
  <c r="X5" i="4" s="1"/>
  <c r="Z5" i="4" s="1"/>
  <c r="T6" i="4"/>
  <c r="W6" i="4" s="1"/>
  <c r="T7" i="4"/>
  <c r="W7" i="4" s="1"/>
  <c r="X7" i="4" s="1"/>
  <c r="Z7" i="4" s="1"/>
  <c r="T8" i="4"/>
  <c r="W8" i="4" s="1"/>
  <c r="X8" i="4" s="1"/>
  <c r="Z8" i="4" s="1"/>
  <c r="T9" i="4"/>
  <c r="W9" i="4" s="1"/>
  <c r="X9" i="4" s="1"/>
  <c r="Z9" i="4" s="1"/>
  <c r="T10" i="4"/>
  <c r="T11" i="4"/>
  <c r="W11" i="4" s="1"/>
  <c r="T12" i="4"/>
  <c r="W12" i="4" s="1"/>
  <c r="X12" i="4" s="1"/>
  <c r="Z12" i="4" s="1"/>
  <c r="T13" i="4"/>
  <c r="W13" i="4" s="1"/>
  <c r="X13" i="4" s="1"/>
  <c r="Z13" i="4" s="1"/>
  <c r="T14" i="4"/>
  <c r="W14" i="4" s="1"/>
  <c r="T15" i="4"/>
  <c r="W15" i="4" s="1"/>
  <c r="X15" i="4" s="1"/>
  <c r="Z15" i="4" s="1"/>
  <c r="T16" i="4"/>
  <c r="W16" i="4" s="1"/>
  <c r="X16" i="4" s="1"/>
  <c r="Z16" i="4" s="1"/>
  <c r="T18" i="4"/>
  <c r="W18" i="4" s="1"/>
  <c r="X18" i="4" s="1"/>
  <c r="Z18" i="4" s="1"/>
  <c r="T19" i="4"/>
  <c r="W19" i="4" s="1"/>
  <c r="X19" i="4" s="1"/>
  <c r="Z19" i="4" s="1"/>
  <c r="T20" i="4"/>
  <c r="W20" i="4" s="1"/>
  <c r="X20" i="4" s="1"/>
  <c r="Z20" i="4" s="1"/>
  <c r="T21" i="4"/>
  <c r="W21" i="4" s="1"/>
  <c r="X21" i="4" s="1"/>
  <c r="Z21" i="4" s="1"/>
  <c r="T22" i="4"/>
  <c r="W22" i="4" s="1"/>
  <c r="T23" i="4"/>
  <c r="W23" i="4" s="1"/>
  <c r="X23" i="4" s="1"/>
  <c r="T24" i="4"/>
  <c r="W24" i="4" s="1"/>
  <c r="X24" i="4" s="1"/>
  <c r="Z24" i="4" s="1"/>
  <c r="T25" i="4"/>
  <c r="W25" i="4" s="1"/>
  <c r="X25" i="4" s="1"/>
  <c r="Z25" i="4" s="1"/>
  <c r="T26" i="4"/>
  <c r="W26" i="4" s="1"/>
  <c r="T27" i="4"/>
  <c r="W27" i="4" s="1"/>
  <c r="T28" i="4"/>
  <c r="W28" i="4" s="1"/>
  <c r="X28" i="4" s="1"/>
  <c r="Z28" i="4" s="1"/>
  <c r="T29" i="4"/>
  <c r="W29" i="4" s="1"/>
  <c r="X29" i="4" s="1"/>
  <c r="Z29" i="4" s="1"/>
  <c r="T30" i="4"/>
  <c r="W30" i="4" s="1"/>
  <c r="T31" i="4"/>
  <c r="W31" i="4" s="1"/>
  <c r="X31" i="4" s="1"/>
  <c r="Z31" i="4" s="1"/>
  <c r="T17" i="4"/>
  <c r="W17" i="4" s="1"/>
  <c r="X17" i="4" s="1"/>
  <c r="Z17" i="4" s="1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2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K3" i="4"/>
  <c r="M3" i="4" s="1"/>
  <c r="K4" i="4"/>
  <c r="M4" i="4" s="1"/>
  <c r="K5" i="4"/>
  <c r="M5" i="4" s="1"/>
  <c r="K6" i="4"/>
  <c r="M6" i="4" s="1"/>
  <c r="K7" i="4"/>
  <c r="M7" i="4" s="1"/>
  <c r="K8" i="4"/>
  <c r="M8" i="4" s="1"/>
  <c r="K9" i="4"/>
  <c r="M9" i="4" s="1"/>
  <c r="K10" i="4"/>
  <c r="M10" i="4" s="1"/>
  <c r="K11" i="4"/>
  <c r="M11" i="4" s="1"/>
  <c r="K12" i="4"/>
  <c r="M12" i="4" s="1"/>
  <c r="K13" i="4"/>
  <c r="M13" i="4" s="1"/>
  <c r="N13" i="4" s="1"/>
  <c r="K14" i="4"/>
  <c r="M14" i="4" s="1"/>
  <c r="N14" i="4" s="1"/>
  <c r="K15" i="4"/>
  <c r="M15" i="4" s="1"/>
  <c r="N15" i="4" s="1"/>
  <c r="K16" i="4"/>
  <c r="M16" i="4" s="1"/>
  <c r="N16" i="4" s="1"/>
  <c r="K17" i="4"/>
  <c r="M17" i="4" s="1"/>
  <c r="N17" i="4" s="1"/>
  <c r="K18" i="4"/>
  <c r="M18" i="4" s="1"/>
  <c r="K19" i="4"/>
  <c r="M19" i="4" s="1"/>
  <c r="K20" i="4"/>
  <c r="M20" i="4" s="1"/>
  <c r="K21" i="4"/>
  <c r="M21" i="4" s="1"/>
  <c r="K22" i="4"/>
  <c r="M22" i="4" s="1"/>
  <c r="K23" i="4"/>
  <c r="M23" i="4" s="1"/>
  <c r="K24" i="4"/>
  <c r="M24" i="4" s="1"/>
  <c r="K25" i="4"/>
  <c r="M25" i="4" s="1"/>
  <c r="N25" i="4" s="1"/>
  <c r="K26" i="4"/>
  <c r="M26" i="4" s="1"/>
  <c r="N26" i="4" s="1"/>
  <c r="K27" i="4"/>
  <c r="M27" i="4" s="1"/>
  <c r="K28" i="4"/>
  <c r="M28" i="4" s="1"/>
  <c r="K29" i="4"/>
  <c r="M29" i="4" s="1"/>
  <c r="N29" i="4" s="1"/>
  <c r="K30" i="4"/>
  <c r="M30" i="4" s="1"/>
  <c r="K31" i="4"/>
  <c r="M31" i="4" s="1"/>
  <c r="N31" i="4" s="1"/>
  <c r="K2" i="4"/>
  <c r="M2" i="4" s="1"/>
  <c r="C2" i="4"/>
  <c r="C3" i="4"/>
  <c r="B4" i="3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4" i="4"/>
  <c r="C5" i="4"/>
  <c r="C6" i="4"/>
  <c r="C7" i="4"/>
  <c r="C8" i="4"/>
  <c r="C9" i="4"/>
  <c r="F46" i="3"/>
  <c r="Z23" i="4" l="1"/>
  <c r="K46" i="3"/>
  <c r="L46" i="3" s="1"/>
  <c r="J46" i="3"/>
  <c r="Y22" i="4"/>
  <c r="X22" i="4"/>
  <c r="Z22" i="4" s="1"/>
  <c r="Y14" i="4"/>
  <c r="X14" i="4"/>
  <c r="Z14" i="4" s="1"/>
  <c r="Y6" i="4"/>
  <c r="X6" i="4"/>
  <c r="Z6" i="4" s="1"/>
  <c r="Y30" i="4"/>
  <c r="X30" i="4"/>
  <c r="Z30" i="4" s="1"/>
  <c r="Y11" i="4"/>
  <c r="X11" i="4"/>
  <c r="Z11" i="4" s="1"/>
  <c r="Y27" i="4"/>
  <c r="X27" i="4"/>
  <c r="Z27" i="4" s="1"/>
  <c r="Y26" i="4"/>
  <c r="X26" i="4"/>
  <c r="Z26" i="4" s="1"/>
  <c r="Y10" i="4"/>
  <c r="X10" i="4"/>
  <c r="Z10" i="4" s="1"/>
  <c r="Y16" i="4"/>
  <c r="Y24" i="4"/>
  <c r="Y8" i="4"/>
  <c r="Y5" i="4"/>
  <c r="Y20" i="4"/>
  <c r="Y9" i="4"/>
  <c r="Y17" i="4"/>
  <c r="Y25" i="4"/>
  <c r="Y4" i="4"/>
  <c r="Y15" i="4"/>
  <c r="Y23" i="4"/>
  <c r="Y2" i="4"/>
  <c r="Y19" i="4"/>
  <c r="Y21" i="4"/>
  <c r="Y31" i="4"/>
  <c r="Y3" i="4"/>
  <c r="Y18" i="4"/>
  <c r="Y12" i="4"/>
  <c r="Y13" i="4"/>
  <c r="Y28" i="4"/>
  <c r="Y29" i="4"/>
  <c r="Y7" i="4"/>
  <c r="N18" i="4"/>
  <c r="N20" i="4"/>
  <c r="N7" i="4"/>
  <c r="N4" i="4"/>
  <c r="N24" i="4"/>
  <c r="N23" i="4"/>
  <c r="N22" i="4"/>
  <c r="N5" i="4"/>
  <c r="N19" i="4"/>
  <c r="N3" i="4"/>
  <c r="N21" i="4"/>
  <c r="N8" i="4"/>
  <c r="N6" i="4"/>
  <c r="N12" i="4"/>
  <c r="N11" i="4"/>
  <c r="N10" i="4"/>
  <c r="N2" i="4"/>
  <c r="N9" i="4"/>
  <c r="N30" i="4"/>
  <c r="N28" i="4"/>
  <c r="N27" i="4"/>
  <c r="E3" i="5"/>
  <c r="F18" i="3"/>
  <c r="F17" i="3"/>
  <c r="F32" i="3"/>
  <c r="F16" i="3"/>
  <c r="F15" i="3"/>
  <c r="F30" i="3"/>
  <c r="F14" i="3"/>
  <c r="F45" i="3"/>
  <c r="F29" i="3"/>
  <c r="F13" i="3"/>
  <c r="F44" i="3"/>
  <c r="F28" i="3"/>
  <c r="F12" i="3"/>
  <c r="F43" i="3"/>
  <c r="F27" i="3"/>
  <c r="F11" i="3"/>
  <c r="F42" i="3"/>
  <c r="F26" i="3"/>
  <c r="F10" i="3"/>
  <c r="F41" i="3"/>
  <c r="F25" i="3"/>
  <c r="F9" i="3"/>
  <c r="F34" i="3"/>
  <c r="F33" i="3"/>
  <c r="F2" i="3"/>
  <c r="F31" i="3"/>
  <c r="F40" i="3"/>
  <c r="F24" i="3"/>
  <c r="F8" i="3"/>
  <c r="F39" i="3"/>
  <c r="F23" i="3"/>
  <c r="F7" i="3"/>
  <c r="F38" i="3"/>
  <c r="F22" i="3"/>
  <c r="F6" i="3"/>
  <c r="F37" i="3"/>
  <c r="F21" i="3"/>
  <c r="F5" i="3"/>
  <c r="F36" i="3"/>
  <c r="F20" i="3"/>
  <c r="F4" i="3"/>
  <c r="F35" i="3"/>
  <c r="F19" i="3"/>
  <c r="F3" i="3"/>
  <c r="G2" i="3"/>
  <c r="G18" i="3"/>
  <c r="G32" i="3"/>
  <c r="G46" i="3"/>
  <c r="H46" i="3" s="1"/>
  <c r="G8" i="3"/>
  <c r="G14" i="3"/>
  <c r="G13" i="3"/>
  <c r="G12" i="3"/>
  <c r="G27" i="3"/>
  <c r="G26" i="3"/>
  <c r="G9" i="3"/>
  <c r="G38" i="3"/>
  <c r="G22" i="3"/>
  <c r="G6" i="3"/>
  <c r="G17" i="3"/>
  <c r="G15" i="3"/>
  <c r="G29" i="3"/>
  <c r="G44" i="3"/>
  <c r="G11" i="3"/>
  <c r="G10" i="3"/>
  <c r="G25" i="3"/>
  <c r="G24" i="3"/>
  <c r="G39" i="3"/>
  <c r="G23" i="3"/>
  <c r="G5" i="3"/>
  <c r="G36" i="3"/>
  <c r="G20" i="3"/>
  <c r="G4" i="3"/>
  <c r="G34" i="3"/>
  <c r="G33" i="3"/>
  <c r="G16" i="3"/>
  <c r="G31" i="3"/>
  <c r="G30" i="3"/>
  <c r="G45" i="3"/>
  <c r="G28" i="3"/>
  <c r="G43" i="3"/>
  <c r="G42" i="3"/>
  <c r="G41" i="3"/>
  <c r="G40" i="3"/>
  <c r="G7" i="3"/>
  <c r="G37" i="3"/>
  <c r="G21" i="3"/>
  <c r="G35" i="3"/>
  <c r="G19" i="3"/>
  <c r="G3" i="3"/>
  <c r="J17" i="3" l="1"/>
  <c r="G3" i="5"/>
  <c r="K6" i="3"/>
  <c r="L6" i="3" s="1"/>
  <c r="J6" i="3"/>
  <c r="K11" i="3"/>
  <c r="L11" i="3" s="1"/>
  <c r="J11" i="3"/>
  <c r="K16" i="3"/>
  <c r="L16" i="3" s="1"/>
  <c r="J16" i="3"/>
  <c r="K7" i="3"/>
  <c r="L7" i="3" s="1"/>
  <c r="J7" i="3"/>
  <c r="K12" i="3"/>
  <c r="L12" i="3" s="1"/>
  <c r="J12" i="3"/>
  <c r="K3" i="3"/>
  <c r="L3" i="3" s="1"/>
  <c r="J3" i="3"/>
  <c r="K13" i="3"/>
  <c r="L13" i="3" s="1"/>
  <c r="J13" i="3"/>
  <c r="K8" i="3"/>
  <c r="L8" i="3" s="1"/>
  <c r="J8" i="3"/>
  <c r="K4" i="3"/>
  <c r="L4" i="3" s="1"/>
  <c r="J4" i="3"/>
  <c r="K2" i="3"/>
  <c r="L2" i="3" s="1"/>
  <c r="J2" i="3"/>
  <c r="K10" i="3"/>
  <c r="L10" i="3" s="1"/>
  <c r="J10" i="3"/>
  <c r="K14" i="3"/>
  <c r="L14" i="3" s="1"/>
  <c r="J14" i="3"/>
  <c r="K5" i="3"/>
  <c r="L5" i="3" s="1"/>
  <c r="J5" i="3"/>
  <c r="K9" i="3"/>
  <c r="L9" i="3" s="1"/>
  <c r="J9" i="3"/>
  <c r="K15" i="3"/>
  <c r="L15" i="3" s="1"/>
  <c r="J15" i="3"/>
  <c r="K22" i="3"/>
  <c r="L22" i="3" s="1"/>
  <c r="J22" i="3"/>
  <c r="K26" i="3"/>
  <c r="L26" i="3" s="1"/>
  <c r="J26" i="3"/>
  <c r="K41" i="3"/>
  <c r="L41" i="3" s="1"/>
  <c r="J41" i="3"/>
  <c r="K38" i="3"/>
  <c r="L38" i="3" s="1"/>
  <c r="J38" i="3"/>
  <c r="K18" i="3"/>
  <c r="L18" i="3" s="1"/>
  <c r="J18" i="3"/>
  <c r="K27" i="3"/>
  <c r="L27" i="3" s="1"/>
  <c r="J27" i="3"/>
  <c r="K25" i="3"/>
  <c r="L25" i="3" s="1"/>
  <c r="J25" i="3"/>
  <c r="K43" i="3"/>
  <c r="L43" i="3" s="1"/>
  <c r="J43" i="3"/>
  <c r="K24" i="3"/>
  <c r="L24" i="3" s="1"/>
  <c r="J24" i="3"/>
  <c r="K28" i="3"/>
  <c r="L28" i="3" s="1"/>
  <c r="J28" i="3"/>
  <c r="K37" i="3"/>
  <c r="L37" i="3" s="1"/>
  <c r="J37" i="3"/>
  <c r="K40" i="3"/>
  <c r="L40" i="3" s="1"/>
  <c r="J40" i="3"/>
  <c r="K44" i="3"/>
  <c r="L44" i="3" s="1"/>
  <c r="J44" i="3"/>
  <c r="K19" i="3"/>
  <c r="L19" i="3" s="1"/>
  <c r="J19" i="3"/>
  <c r="K35" i="3"/>
  <c r="L35" i="3" s="1"/>
  <c r="J35" i="3"/>
  <c r="K31" i="3"/>
  <c r="L31" i="3" s="1"/>
  <c r="J31" i="3"/>
  <c r="K29" i="3"/>
  <c r="L29" i="3" s="1"/>
  <c r="J29" i="3"/>
  <c r="K32" i="3"/>
  <c r="L32" i="3" s="1"/>
  <c r="J32" i="3"/>
  <c r="K42" i="3"/>
  <c r="L42" i="3" s="1"/>
  <c r="J42" i="3"/>
  <c r="K39" i="3"/>
  <c r="L39" i="3" s="1"/>
  <c r="J39" i="3"/>
  <c r="K33" i="3"/>
  <c r="L33" i="3" s="1"/>
  <c r="J33" i="3"/>
  <c r="K45" i="3"/>
  <c r="L45" i="3" s="1"/>
  <c r="J45" i="3"/>
  <c r="K21" i="3"/>
  <c r="L21" i="3" s="1"/>
  <c r="J21" i="3"/>
  <c r="K23" i="3"/>
  <c r="L23" i="3" s="1"/>
  <c r="J23" i="3"/>
  <c r="K36" i="3"/>
  <c r="L36" i="3" s="1"/>
  <c r="J36" i="3"/>
  <c r="K34" i="3"/>
  <c r="L34" i="3" s="1"/>
  <c r="J34" i="3"/>
  <c r="K20" i="3"/>
  <c r="L20" i="3" s="1"/>
  <c r="J20" i="3"/>
  <c r="K30" i="3"/>
  <c r="L30" i="3" s="1"/>
  <c r="J30" i="3"/>
  <c r="I46" i="3"/>
  <c r="K17" i="3"/>
  <c r="L17" i="3" s="1"/>
  <c r="H24" i="3"/>
  <c r="I24" i="3" s="1"/>
  <c r="H19" i="3"/>
  <c r="I19" i="3" s="1"/>
  <c r="H5" i="3"/>
  <c r="I5" i="3" s="1"/>
  <c r="H35" i="3"/>
  <c r="I35" i="3" s="1"/>
  <c r="H20" i="3"/>
  <c r="I20" i="3" s="1"/>
  <c r="H3" i="3"/>
  <c r="I3" i="3" s="1"/>
  <c r="H23" i="3"/>
  <c r="I23" i="3" s="1"/>
  <c r="H27" i="3"/>
  <c r="I27" i="3" s="1"/>
  <c r="H43" i="3"/>
  <c r="I43" i="3" s="1"/>
  <c r="H44" i="3"/>
  <c r="I44" i="3" s="1"/>
  <c r="H45" i="3"/>
  <c r="I45" i="3" s="1"/>
  <c r="H36" i="3"/>
  <c r="I36" i="3" s="1"/>
  <c r="H40" i="3"/>
  <c r="I40" i="3" s="1"/>
  <c r="H25" i="3"/>
  <c r="I25" i="3" s="1"/>
  <c r="H39" i="3"/>
  <c r="I39" i="3" s="1"/>
  <c r="H37" i="3"/>
  <c r="I37" i="3" s="1"/>
  <c r="H41" i="3"/>
  <c r="I41" i="3" s="1"/>
  <c r="H38" i="3"/>
  <c r="I38" i="3" s="1"/>
  <c r="H42" i="3"/>
  <c r="I42" i="3" s="1"/>
  <c r="H33" i="3"/>
  <c r="I33" i="3" s="1"/>
  <c r="H34" i="3"/>
  <c r="I34" i="3" s="1"/>
  <c r="H32" i="3"/>
  <c r="I32" i="3" s="1"/>
  <c r="H28" i="3"/>
  <c r="I28" i="3" s="1"/>
  <c r="H31" i="3"/>
  <c r="I31" i="3" s="1"/>
  <c r="H29" i="3"/>
  <c r="I29" i="3" s="1"/>
  <c r="H30" i="3"/>
  <c r="I30" i="3" s="1"/>
  <c r="H21" i="3"/>
  <c r="I21" i="3" s="1"/>
  <c r="H22" i="3"/>
  <c r="I22" i="3" s="1"/>
  <c r="H26" i="3"/>
  <c r="I26" i="3" s="1"/>
  <c r="H17" i="3"/>
  <c r="I17" i="3" s="1"/>
  <c r="H18" i="3"/>
  <c r="I18" i="3" s="1"/>
  <c r="H13" i="3"/>
  <c r="I13" i="3" s="1"/>
  <c r="H4" i="3"/>
  <c r="I4" i="3" s="1"/>
  <c r="H8" i="3"/>
  <c r="I8" i="3" s="1"/>
  <c r="H12" i="3"/>
  <c r="I12" i="3" s="1"/>
  <c r="H15" i="3"/>
  <c r="I15" i="3" s="1"/>
  <c r="H9" i="3"/>
  <c r="I9" i="3" s="1"/>
  <c r="H16" i="3"/>
  <c r="I16" i="3" s="1"/>
  <c r="H14" i="3"/>
  <c r="I14" i="3" s="1"/>
  <c r="H6" i="3"/>
  <c r="I6" i="3" s="1"/>
  <c r="H10" i="3"/>
  <c r="I10" i="3" s="1"/>
  <c r="H7" i="3"/>
  <c r="I7" i="3" s="1"/>
  <c r="H11" i="3"/>
  <c r="I11" i="3" s="1"/>
  <c r="H2" i="3"/>
  <c r="I2" i="3" s="1"/>
  <c r="E4" i="5"/>
  <c r="F47" i="3"/>
  <c r="G47" i="3"/>
  <c r="G4" i="5" l="1"/>
  <c r="K47" i="3"/>
  <c r="L47" i="3" s="1"/>
  <c r="J47" i="3"/>
  <c r="H47" i="3"/>
  <c r="I47" i="3" s="1"/>
  <c r="E5" i="5"/>
  <c r="F48" i="3"/>
  <c r="G48" i="3"/>
  <c r="G5" i="5" l="1"/>
  <c r="K48" i="3"/>
  <c r="L48" i="3" s="1"/>
  <c r="J48" i="3"/>
  <c r="H48" i="3"/>
  <c r="I48" i="3" s="1"/>
  <c r="E6" i="5"/>
  <c r="F49" i="3"/>
  <c r="G49" i="3"/>
  <c r="G6" i="5" l="1"/>
  <c r="K49" i="3"/>
  <c r="L49" i="3" s="1"/>
  <c r="J49" i="3"/>
  <c r="H49" i="3"/>
  <c r="I49" i="3" s="1"/>
  <c r="E7" i="5"/>
  <c r="F50" i="3"/>
  <c r="G50" i="3"/>
  <c r="G7" i="5" l="1"/>
  <c r="K50" i="3"/>
  <c r="L50" i="3" s="1"/>
  <c r="J50" i="3"/>
  <c r="H50" i="3"/>
  <c r="I50" i="3" s="1"/>
  <c r="E8" i="5"/>
  <c r="F51" i="3"/>
  <c r="G51" i="3"/>
  <c r="G8" i="5" l="1"/>
  <c r="K51" i="3"/>
  <c r="L51" i="3" s="1"/>
  <c r="J51" i="3"/>
  <c r="H51" i="3"/>
  <c r="I51" i="3" s="1"/>
  <c r="E9" i="5"/>
  <c r="F52" i="3"/>
  <c r="G52" i="3"/>
  <c r="G9" i="5" l="1"/>
  <c r="K52" i="3"/>
  <c r="L52" i="3" s="1"/>
  <c r="J52" i="3"/>
  <c r="H52" i="3"/>
  <c r="I52" i="3" s="1"/>
  <c r="E10" i="5"/>
  <c r="F53" i="3"/>
  <c r="G53" i="3"/>
  <c r="G10" i="5" l="1"/>
  <c r="K53" i="3"/>
  <c r="L53" i="3" s="1"/>
  <c r="J53" i="3"/>
  <c r="H53" i="3"/>
  <c r="I53" i="3" s="1"/>
  <c r="E11" i="5"/>
  <c r="F54" i="3"/>
  <c r="G54" i="3"/>
  <c r="G11" i="5" l="1"/>
  <c r="K54" i="3"/>
  <c r="L54" i="3" s="1"/>
  <c r="J54" i="3"/>
  <c r="H54" i="3"/>
  <c r="I54" i="3" s="1"/>
  <c r="E12" i="5"/>
  <c r="F55" i="3"/>
  <c r="G55" i="3"/>
  <c r="G12" i="5" l="1"/>
  <c r="K55" i="3"/>
  <c r="L55" i="3" s="1"/>
  <c r="J55" i="3"/>
  <c r="H55" i="3"/>
  <c r="I55" i="3" s="1"/>
  <c r="E13" i="5"/>
  <c r="F56" i="3"/>
  <c r="G56" i="3"/>
  <c r="G13" i="5" l="1"/>
  <c r="K56" i="3"/>
  <c r="L56" i="3" s="1"/>
  <c r="J56" i="3"/>
  <c r="H56" i="3"/>
  <c r="I56" i="3" s="1"/>
  <c r="E14" i="5"/>
  <c r="F57" i="3"/>
  <c r="G57" i="3"/>
  <c r="G14" i="5" l="1"/>
  <c r="K57" i="3"/>
  <c r="L57" i="3" s="1"/>
  <c r="J57" i="3"/>
  <c r="H57" i="3"/>
  <c r="I57" i="3" s="1"/>
  <c r="E15" i="5"/>
  <c r="F58" i="3"/>
  <c r="G58" i="3"/>
  <c r="G15" i="5" l="1"/>
  <c r="K58" i="3"/>
  <c r="L58" i="3" s="1"/>
  <c r="J58" i="3"/>
  <c r="H58" i="3"/>
  <c r="I58" i="3" s="1"/>
  <c r="E16" i="5"/>
  <c r="F59" i="3"/>
  <c r="G59" i="3"/>
  <c r="G16" i="5" l="1"/>
  <c r="K59" i="3"/>
  <c r="L59" i="3" s="1"/>
  <c r="J59" i="3"/>
  <c r="H59" i="3"/>
  <c r="I59" i="3" s="1"/>
  <c r="E17" i="5"/>
  <c r="F60" i="3"/>
  <c r="G60" i="3"/>
  <c r="G17" i="5" l="1"/>
  <c r="K60" i="3"/>
  <c r="L60" i="3" s="1"/>
  <c r="J60" i="3"/>
  <c r="H60" i="3"/>
  <c r="I60" i="3" s="1"/>
  <c r="E18" i="5"/>
  <c r="F61" i="3"/>
  <c r="G61" i="3"/>
  <c r="G18" i="5" l="1"/>
  <c r="K61" i="3"/>
  <c r="L61" i="3" s="1"/>
  <c r="J61" i="3"/>
  <c r="H61" i="3"/>
  <c r="I61" i="3" s="1"/>
  <c r="E19" i="5"/>
  <c r="F62" i="3"/>
  <c r="G62" i="3"/>
  <c r="G19" i="5" l="1"/>
  <c r="K62" i="3"/>
  <c r="L62" i="3" s="1"/>
  <c r="J62" i="3"/>
  <c r="H62" i="3"/>
  <c r="I62" i="3" s="1"/>
  <c r="E20" i="5"/>
  <c r="F63" i="3"/>
  <c r="G63" i="3"/>
  <c r="G20" i="5" l="1"/>
  <c r="K63" i="3"/>
  <c r="L63" i="3" s="1"/>
  <c r="J63" i="3"/>
  <c r="H63" i="3"/>
  <c r="I63" i="3" s="1"/>
  <c r="E21" i="5"/>
  <c r="F64" i="3"/>
  <c r="G64" i="3"/>
  <c r="G21" i="5" l="1"/>
  <c r="K64" i="3"/>
  <c r="L64" i="3" s="1"/>
  <c r="J64" i="3"/>
  <c r="H64" i="3"/>
  <c r="I64" i="3" s="1"/>
  <c r="E22" i="5"/>
  <c r="F65" i="3"/>
  <c r="G65" i="3"/>
  <c r="G22" i="5" l="1"/>
  <c r="K65" i="3"/>
  <c r="L65" i="3" s="1"/>
  <c r="J65" i="3"/>
  <c r="H65" i="3"/>
  <c r="I65" i="3" s="1"/>
  <c r="E23" i="5"/>
  <c r="F66" i="3"/>
  <c r="G66" i="3"/>
  <c r="G23" i="5" l="1"/>
  <c r="K66" i="3"/>
  <c r="L66" i="3" s="1"/>
  <c r="J66" i="3"/>
  <c r="H66" i="3"/>
  <c r="I66" i="3" s="1"/>
  <c r="E24" i="5"/>
  <c r="F67" i="3"/>
  <c r="G67" i="3"/>
  <c r="G24" i="5" l="1"/>
  <c r="K67" i="3"/>
  <c r="L67" i="3" s="1"/>
  <c r="J67" i="3"/>
  <c r="H67" i="3"/>
  <c r="I67" i="3" s="1"/>
  <c r="E25" i="5"/>
  <c r="G25" i="5" l="1"/>
  <c r="E26" i="5"/>
  <c r="G26" i="5" l="1"/>
  <c r="E27" i="5"/>
  <c r="G27" i="5" l="1"/>
  <c r="E28" i="5"/>
  <c r="G28" i="5" l="1"/>
  <c r="E29" i="5"/>
  <c r="G29" i="5" l="1"/>
  <c r="E30" i="5"/>
  <c r="G30" i="5" l="1"/>
  <c r="E31" i="5"/>
  <c r="G31" i="5" l="1"/>
  <c r="E32" i="5"/>
  <c r="G32" i="5" l="1"/>
  <c r="E33" i="5"/>
  <c r="G33" i="5" l="1"/>
  <c r="E34" i="5"/>
  <c r="G34" i="5" l="1"/>
  <c r="E35" i="5"/>
  <c r="G35" i="5" l="1"/>
  <c r="E36" i="5"/>
  <c r="G36" i="5" l="1"/>
  <c r="E37" i="5"/>
  <c r="G37" i="5" l="1"/>
  <c r="E38" i="5"/>
  <c r="G38" i="5" l="1"/>
  <c r="E39" i="5"/>
  <c r="G39" i="5" l="1"/>
  <c r="E40" i="5"/>
  <c r="G40" i="5" l="1"/>
  <c r="E41" i="5"/>
  <c r="G41" i="5" l="1"/>
  <c r="E42" i="5"/>
  <c r="G42" i="5" l="1"/>
  <c r="E43" i="5"/>
  <c r="G43" i="5" l="1"/>
  <c r="E44" i="5"/>
  <c r="G44" i="5" l="1"/>
  <c r="E45" i="5"/>
  <c r="G45" i="5" l="1"/>
  <c r="E46" i="5"/>
  <c r="G46" i="5" l="1"/>
  <c r="E47" i="5"/>
  <c r="G47" i="5" l="1"/>
  <c r="E48" i="5"/>
  <c r="G48" i="5" l="1"/>
  <c r="E49" i="5"/>
  <c r="G49" i="5" l="1"/>
  <c r="E50" i="5"/>
  <c r="G50" i="5" l="1"/>
  <c r="E51" i="5"/>
  <c r="G51" i="5" l="1"/>
  <c r="E52" i="5"/>
  <c r="G52" i="5" l="1"/>
  <c r="E53" i="5"/>
  <c r="G53" i="5" l="1"/>
  <c r="E54" i="5"/>
  <c r="G54" i="5" l="1"/>
  <c r="E55" i="5"/>
  <c r="G55" i="5" l="1"/>
  <c r="E56" i="5"/>
  <c r="G56" i="5" l="1"/>
  <c r="E57" i="5"/>
  <c r="G57" i="5" l="1"/>
  <c r="E58" i="5"/>
  <c r="G58" i="5" l="1"/>
  <c r="E59" i="5"/>
  <c r="G59" i="5" l="1"/>
  <c r="E60" i="5"/>
  <c r="G60" i="5" l="1"/>
  <c r="E61" i="5"/>
  <c r="G61" i="5" l="1"/>
  <c r="E62" i="5"/>
  <c r="G62" i="5" l="1"/>
  <c r="E63" i="5"/>
  <c r="G63" i="5" l="1"/>
  <c r="E64" i="5"/>
  <c r="G64" i="5" l="1"/>
  <c r="E65" i="5"/>
  <c r="G65" i="5" l="1"/>
  <c r="E66" i="5"/>
  <c r="G66" i="5" l="1"/>
  <c r="E67" i="5"/>
  <c r="G67" i="5" l="1"/>
  <c r="F67" i="5"/>
  <c r="K67" i="5" s="1"/>
  <c r="L67" i="5" s="1"/>
  <c r="H67" i="5"/>
  <c r="I67" i="5" s="1"/>
  <c r="F66" i="5"/>
  <c r="K66" i="5" s="1"/>
  <c r="L66" i="5" s="1"/>
  <c r="H66" i="5"/>
  <c r="I66" i="5" s="1"/>
  <c r="F65" i="5"/>
  <c r="K65" i="5" s="1"/>
  <c r="L65" i="5" s="1"/>
  <c r="F64" i="5"/>
  <c r="K64" i="5" s="1"/>
  <c r="L64" i="5" s="1"/>
  <c r="F63" i="5"/>
  <c r="K63" i="5" s="1"/>
  <c r="L63" i="5" s="1"/>
  <c r="H63" i="5"/>
  <c r="I63" i="5" s="1"/>
  <c r="F62" i="5"/>
  <c r="H62" i="5" s="1"/>
  <c r="I62" i="5" s="1"/>
  <c r="F61" i="5"/>
  <c r="H61" i="5"/>
  <c r="I61" i="5" s="1"/>
  <c r="F60" i="5"/>
  <c r="H60" i="5" s="1"/>
  <c r="I60" i="5" s="1"/>
  <c r="F59" i="5"/>
  <c r="K59" i="5" s="1"/>
  <c r="L59" i="5" s="1"/>
  <c r="F58" i="5"/>
  <c r="K58" i="5" s="1"/>
  <c r="L58" i="5" s="1"/>
  <c r="F57" i="5"/>
  <c r="K57" i="5" s="1"/>
  <c r="L57" i="5" s="1"/>
  <c r="F56" i="5"/>
  <c r="K56" i="5" s="1"/>
  <c r="L56" i="5" s="1"/>
  <c r="F55" i="5"/>
  <c r="K55" i="5" s="1"/>
  <c r="L55" i="5" s="1"/>
  <c r="F54" i="5"/>
  <c r="H54" i="5" s="1"/>
  <c r="I54" i="5" s="1"/>
  <c r="F53" i="5"/>
  <c r="F52" i="5"/>
  <c r="H52" i="5" s="1"/>
  <c r="I52" i="5" s="1"/>
  <c r="F51" i="5"/>
  <c r="K51" i="5" s="1"/>
  <c r="L51" i="5" s="1"/>
  <c r="F50" i="5"/>
  <c r="K50" i="5" s="1"/>
  <c r="L50" i="5" s="1"/>
  <c r="F49" i="5"/>
  <c r="F48" i="5"/>
  <c r="K48" i="5" s="1"/>
  <c r="L48" i="5" s="1"/>
  <c r="H48" i="5"/>
  <c r="I48" i="5" s="1"/>
  <c r="F47" i="5"/>
  <c r="K47" i="5" s="1"/>
  <c r="L47" i="5" s="1"/>
  <c r="F46" i="5"/>
  <c r="K46" i="5" s="1"/>
  <c r="L46" i="5" s="1"/>
  <c r="F45" i="5"/>
  <c r="H45" i="5"/>
  <c r="I45" i="5" s="1"/>
  <c r="F44" i="5"/>
  <c r="H44" i="5" s="1"/>
  <c r="I44" i="5" s="1"/>
  <c r="F43" i="5"/>
  <c r="K43" i="5" s="1"/>
  <c r="L43" i="5" s="1"/>
  <c r="H43" i="5"/>
  <c r="I43" i="5" s="1"/>
  <c r="F42" i="5"/>
  <c r="K42" i="5" s="1"/>
  <c r="L42" i="5" s="1"/>
  <c r="F41" i="5"/>
  <c r="H41" i="5"/>
  <c r="I41" i="5" s="1"/>
  <c r="F40" i="5"/>
  <c r="F39" i="5"/>
  <c r="K39" i="5" s="1"/>
  <c r="L39" i="5" s="1"/>
  <c r="F38" i="5"/>
  <c r="K38" i="5" s="1"/>
  <c r="L38" i="5" s="1"/>
  <c r="H38" i="5"/>
  <c r="I38" i="5" s="1"/>
  <c r="F37" i="5"/>
  <c r="H37" i="5"/>
  <c r="I37" i="5" s="1"/>
  <c r="F36" i="5"/>
  <c r="H36" i="5" s="1"/>
  <c r="I36" i="5" s="1"/>
  <c r="F35" i="5"/>
  <c r="K35" i="5" s="1"/>
  <c r="L35" i="5" s="1"/>
  <c r="F34" i="5"/>
  <c r="K34" i="5" s="1"/>
  <c r="L34" i="5" s="1"/>
  <c r="H34" i="5"/>
  <c r="I34" i="5" s="1"/>
  <c r="F33" i="5"/>
  <c r="K33" i="5" s="1"/>
  <c r="L33" i="5" s="1"/>
  <c r="F32" i="5"/>
  <c r="H32" i="5"/>
  <c r="I32" i="5" s="1"/>
  <c r="F31" i="5"/>
  <c r="H31" i="5" s="1"/>
  <c r="I31" i="5" s="1"/>
  <c r="F30" i="5"/>
  <c r="K30" i="5" s="1"/>
  <c r="L30" i="5" s="1"/>
  <c r="H30" i="5"/>
  <c r="I30" i="5" s="1"/>
  <c r="F29" i="5"/>
  <c r="F28" i="5"/>
  <c r="H28" i="5" s="1"/>
  <c r="I28" i="5" s="1"/>
  <c r="F27" i="5"/>
  <c r="K27" i="5" s="1"/>
  <c r="L27" i="5" s="1"/>
  <c r="F26" i="5"/>
  <c r="K26" i="5" s="1"/>
  <c r="L26" i="5" s="1"/>
  <c r="F25" i="5"/>
  <c r="F24" i="5"/>
  <c r="F23" i="5"/>
  <c r="H23" i="5" s="1"/>
  <c r="I23" i="5" s="1"/>
  <c r="F22" i="5"/>
  <c r="H22" i="5" s="1"/>
  <c r="I22" i="5" s="1"/>
  <c r="F21" i="5"/>
  <c r="K21" i="5" s="1"/>
  <c r="L21" i="5" s="1"/>
  <c r="F20" i="5"/>
  <c r="H20" i="5" s="1"/>
  <c r="I20" i="5" s="1"/>
  <c r="F19" i="5"/>
  <c r="H19" i="5" s="1"/>
  <c r="I19" i="5" s="1"/>
  <c r="F18" i="5"/>
  <c r="K18" i="5" s="1"/>
  <c r="L18" i="5" s="1"/>
  <c r="H18" i="5"/>
  <c r="I18" i="5" s="1"/>
  <c r="F17" i="5"/>
  <c r="F16" i="5"/>
  <c r="K16" i="5" s="1"/>
  <c r="L16" i="5" s="1"/>
  <c r="F15" i="5"/>
  <c r="F14" i="5"/>
  <c r="K14" i="5" s="1"/>
  <c r="L14" i="5" s="1"/>
  <c r="F13" i="5"/>
  <c r="H13" i="5" s="1"/>
  <c r="I13" i="5" s="1"/>
  <c r="F12" i="5"/>
  <c r="F11" i="5"/>
  <c r="K11" i="5" s="1"/>
  <c r="L11" i="5" s="1"/>
  <c r="F10" i="5"/>
  <c r="K10" i="5" s="1"/>
  <c r="L10" i="5" s="1"/>
  <c r="F9" i="5"/>
  <c r="H9" i="5" s="1"/>
  <c r="I9" i="5" s="1"/>
  <c r="F8" i="5"/>
  <c r="F7" i="5"/>
  <c r="K7" i="5" s="1"/>
  <c r="L7" i="5" s="1"/>
  <c r="F6" i="5"/>
  <c r="K6" i="5" s="1"/>
  <c r="L6" i="5" s="1"/>
  <c r="H6" i="5"/>
  <c r="I6" i="5" s="1"/>
  <c r="F5" i="5"/>
  <c r="K5" i="5" s="1"/>
  <c r="L5" i="5" s="1"/>
  <c r="F4" i="5"/>
  <c r="H4" i="5" s="1"/>
  <c r="I4" i="5" s="1"/>
  <c r="F3" i="5"/>
  <c r="B17" i="5"/>
  <c r="B5" i="5" s="1"/>
  <c r="F2" i="5"/>
  <c r="K2" i="5" s="1"/>
  <c r="L2" i="5" s="1"/>
  <c r="H53" i="5" l="1"/>
  <c r="I53" i="5" s="1"/>
  <c r="H35" i="5"/>
  <c r="I35" i="5" s="1"/>
  <c r="H58" i="5"/>
  <c r="I58" i="5" s="1"/>
  <c r="H59" i="5"/>
  <c r="I59" i="5" s="1"/>
  <c r="H15" i="5"/>
  <c r="I15" i="5" s="1"/>
  <c r="H24" i="5"/>
  <c r="I24" i="5" s="1"/>
  <c r="H29" i="5"/>
  <c r="I29" i="5" s="1"/>
  <c r="K37" i="5"/>
  <c r="L37" i="5" s="1"/>
  <c r="H46" i="5"/>
  <c r="I46" i="5" s="1"/>
  <c r="H64" i="5"/>
  <c r="I64" i="5" s="1"/>
  <c r="H47" i="5"/>
  <c r="I47" i="5" s="1"/>
  <c r="H57" i="5"/>
  <c r="I57" i="5" s="1"/>
  <c r="K24" i="5"/>
  <c r="L24" i="5" s="1"/>
  <c r="H40" i="5"/>
  <c r="I40" i="5" s="1"/>
  <c r="H7" i="5"/>
  <c r="I7" i="5" s="1"/>
  <c r="K15" i="5"/>
  <c r="L15" i="5" s="1"/>
  <c r="H21" i="5"/>
  <c r="I21" i="5" s="1"/>
  <c r="K32" i="5"/>
  <c r="L32" i="5" s="1"/>
  <c r="K45" i="5"/>
  <c r="L45" i="5" s="1"/>
  <c r="H5" i="5"/>
  <c r="I5" i="5" s="1"/>
  <c r="K13" i="5"/>
  <c r="L13" i="5" s="1"/>
  <c r="K41" i="5"/>
  <c r="L41" i="5" s="1"/>
  <c r="H3" i="5"/>
  <c r="I3" i="5" s="1"/>
  <c r="H8" i="5"/>
  <c r="I8" i="5" s="1"/>
  <c r="H14" i="5"/>
  <c r="I14" i="5" s="1"/>
  <c r="K19" i="5"/>
  <c r="L19" i="5" s="1"/>
  <c r="H25" i="5"/>
  <c r="I25" i="5" s="1"/>
  <c r="H42" i="5"/>
  <c r="I42" i="5" s="1"/>
  <c r="H49" i="5"/>
  <c r="I49" i="5" s="1"/>
  <c r="H56" i="5"/>
  <c r="I56" i="5" s="1"/>
  <c r="K25" i="5"/>
  <c r="L25" i="5" s="1"/>
  <c r="K49" i="5"/>
  <c r="L49" i="5" s="1"/>
  <c r="K9" i="5"/>
  <c r="L9" i="5" s="1"/>
  <c r="H26" i="5"/>
  <c r="I26" i="5" s="1"/>
  <c r="H39" i="5"/>
  <c r="I39" i="5" s="1"/>
  <c r="H50" i="5"/>
  <c r="I50" i="5" s="1"/>
  <c r="H27" i="5"/>
  <c r="I27" i="5" s="1"/>
  <c r="H33" i="5"/>
  <c r="I33" i="5" s="1"/>
  <c r="H51" i="5"/>
  <c r="I51" i="5" s="1"/>
  <c r="H65" i="5"/>
  <c r="I65" i="5" s="1"/>
  <c r="H16" i="5"/>
  <c r="I16" i="5" s="1"/>
  <c r="K3" i="5"/>
  <c r="L3" i="5" s="1"/>
  <c r="K8" i="5"/>
  <c r="L8" i="5" s="1"/>
  <c r="H11" i="5"/>
  <c r="I11" i="5" s="1"/>
  <c r="K23" i="5"/>
  <c r="L23" i="5" s="1"/>
  <c r="K29" i="5"/>
  <c r="L29" i="5" s="1"/>
  <c r="K40" i="5"/>
  <c r="L40" i="5" s="1"/>
  <c r="K53" i="5"/>
  <c r="L53" i="5" s="1"/>
  <c r="K31" i="5"/>
  <c r="L31" i="5" s="1"/>
  <c r="H55" i="5"/>
  <c r="I55" i="5" s="1"/>
  <c r="K61" i="5"/>
  <c r="L61" i="5" s="1"/>
  <c r="W53" i="6"/>
  <c r="W8" i="6"/>
  <c r="W69" i="6"/>
  <c r="W10" i="6"/>
  <c r="W44" i="6"/>
  <c r="M73" i="6"/>
  <c r="N73" i="6" s="1"/>
  <c r="M22" i="6"/>
  <c r="N22" i="6" s="1"/>
  <c r="M69" i="6"/>
  <c r="N69" i="6" s="1"/>
  <c r="M75" i="6"/>
  <c r="N75" i="6" s="1"/>
  <c r="M7" i="6"/>
  <c r="N7" i="6" s="1"/>
  <c r="M27" i="6"/>
  <c r="N27" i="6" s="1"/>
  <c r="M52" i="6"/>
  <c r="N52" i="6" s="1"/>
  <c r="M36" i="6"/>
  <c r="N36" i="6" s="1"/>
  <c r="M20" i="6"/>
  <c r="N20" i="6" s="1"/>
  <c r="M26" i="6"/>
  <c r="N26" i="6" s="1"/>
  <c r="W75" i="6"/>
  <c r="W25" i="6"/>
  <c r="M25" i="6"/>
  <c r="N25" i="6" s="1"/>
  <c r="M44" i="6"/>
  <c r="N44" i="6" s="1"/>
  <c r="M71" i="6"/>
  <c r="N71" i="6" s="1"/>
  <c r="W17" i="6"/>
  <c r="W61" i="6"/>
  <c r="W49" i="6"/>
  <c r="W43" i="6"/>
  <c r="W7" i="6"/>
  <c r="M33" i="6"/>
  <c r="N33" i="6" s="1"/>
  <c r="M68" i="6"/>
  <c r="N68" i="6" s="1"/>
  <c r="W63" i="6"/>
  <c r="M10" i="6"/>
  <c r="N10" i="6" s="1"/>
  <c r="M32" i="6"/>
  <c r="N32" i="6" s="1"/>
  <c r="M61" i="6"/>
  <c r="N61" i="6" s="1"/>
  <c r="W42" i="6"/>
  <c r="W60" i="6"/>
  <c r="W24" i="6"/>
  <c r="W9" i="6"/>
  <c r="W52" i="6"/>
  <c r="M54" i="6"/>
  <c r="N54" i="6" s="1"/>
  <c r="M67" i="6"/>
  <c r="N67" i="6" s="1"/>
  <c r="M35" i="6"/>
  <c r="N35" i="6" s="1"/>
  <c r="M56" i="6"/>
  <c r="N56" i="6" s="1"/>
  <c r="M2" i="6"/>
  <c r="N2" i="6" s="1"/>
  <c r="M8" i="6"/>
  <c r="N8" i="6" s="1"/>
  <c r="M14" i="6"/>
  <c r="N14" i="6" s="1"/>
  <c r="M62" i="6"/>
  <c r="N62" i="6" s="1"/>
  <c r="M50" i="6"/>
  <c r="N50" i="6" s="1"/>
  <c r="M45" i="6"/>
  <c r="N45" i="6" s="1"/>
  <c r="W30" i="6"/>
  <c r="W32" i="6"/>
  <c r="W65" i="6"/>
  <c r="W35" i="6"/>
  <c r="W11" i="6"/>
  <c r="W66" i="6"/>
  <c r="M18" i="6"/>
  <c r="N18" i="6" s="1"/>
  <c r="W6" i="6"/>
  <c r="M57" i="6"/>
  <c r="N57" i="6" s="1"/>
  <c r="M60" i="6"/>
  <c r="N60" i="6" s="1"/>
  <c r="M30" i="6"/>
  <c r="N30" i="6" s="1"/>
  <c r="W38" i="6"/>
  <c r="W64" i="6"/>
  <c r="W67" i="6"/>
  <c r="M6" i="6"/>
  <c r="N6" i="6" s="1"/>
  <c r="M37" i="6"/>
  <c r="N37" i="6" s="1"/>
  <c r="M34" i="6"/>
  <c r="N34" i="6" s="1"/>
  <c r="M28" i="6"/>
  <c r="N28" i="6" s="1"/>
  <c r="M12" i="6"/>
  <c r="N12" i="6" s="1"/>
  <c r="W74" i="6"/>
  <c r="W2" i="6"/>
  <c r="W33" i="6"/>
  <c r="W45" i="6"/>
  <c r="W40" i="6"/>
  <c r="W4" i="6"/>
  <c r="M16" i="6"/>
  <c r="N16" i="6" s="1"/>
  <c r="M63" i="6"/>
  <c r="N63" i="6" s="1"/>
  <c r="M46" i="6"/>
  <c r="N46" i="6" s="1"/>
  <c r="W27" i="6"/>
  <c r="W20" i="6"/>
  <c r="W68" i="6"/>
  <c r="W59" i="6"/>
  <c r="W23" i="6"/>
  <c r="M38" i="6"/>
  <c r="N38" i="6" s="1"/>
  <c r="M72" i="6"/>
  <c r="N72" i="6" s="1"/>
  <c r="M43" i="6"/>
  <c r="N43" i="6" s="1"/>
  <c r="M48" i="6"/>
  <c r="N48" i="6" s="1"/>
  <c r="W19" i="6"/>
  <c r="M21" i="6"/>
  <c r="N21" i="6" s="1"/>
  <c r="W56" i="6"/>
  <c r="W55" i="6"/>
  <c r="W72" i="6"/>
  <c r="W50" i="6"/>
  <c r="W51" i="6"/>
  <c r="M70" i="6"/>
  <c r="N70" i="6" s="1"/>
  <c r="M59" i="6"/>
  <c r="N59" i="6" s="1"/>
  <c r="M17" i="6"/>
  <c r="N17" i="6" s="1"/>
  <c r="M13" i="6"/>
  <c r="N13" i="6" s="1"/>
  <c r="M42" i="6"/>
  <c r="N42" i="6" s="1"/>
  <c r="M65" i="6"/>
  <c r="N65" i="6" s="1"/>
  <c r="W62" i="6"/>
  <c r="W34" i="6"/>
  <c r="W31" i="6"/>
  <c r="W22" i="6"/>
  <c r="W16" i="6"/>
  <c r="W54" i="6"/>
  <c r="W70" i="6"/>
  <c r="M66" i="6"/>
  <c r="N66" i="6" s="1"/>
  <c r="M53" i="6"/>
  <c r="N53" i="6" s="1"/>
  <c r="M24" i="6"/>
  <c r="N24" i="6" s="1"/>
  <c r="M31" i="6"/>
  <c r="N31" i="6" s="1"/>
  <c r="M23" i="6"/>
  <c r="N23" i="6" s="1"/>
  <c r="W58" i="6"/>
  <c r="M3" i="6"/>
  <c r="N3" i="6" s="1"/>
  <c r="M58" i="6"/>
  <c r="N58" i="6" s="1"/>
  <c r="M64" i="6"/>
  <c r="N64" i="6" s="1"/>
  <c r="W46" i="6"/>
  <c r="M4" i="6"/>
  <c r="N4" i="6" s="1"/>
  <c r="W41" i="6"/>
  <c r="W57" i="6"/>
  <c r="W36" i="6"/>
  <c r="M5" i="6"/>
  <c r="N5" i="6" s="1"/>
  <c r="M19" i="6"/>
  <c r="N19" i="6" s="1"/>
  <c r="M40" i="6"/>
  <c r="N40" i="6" s="1"/>
  <c r="M47" i="6"/>
  <c r="N47" i="6" s="1"/>
  <c r="M15" i="6"/>
  <c r="N15" i="6" s="1"/>
  <c r="M49" i="6"/>
  <c r="N49" i="6" s="1"/>
  <c r="W5" i="6"/>
  <c r="M55" i="6"/>
  <c r="N55" i="6" s="1"/>
  <c r="W47" i="6"/>
  <c r="W71" i="6"/>
  <c r="W26" i="6"/>
  <c r="W15" i="6"/>
  <c r="M51" i="6"/>
  <c r="N51" i="6" s="1"/>
  <c r="M11" i="6"/>
  <c r="N11" i="6" s="1"/>
  <c r="W29" i="6"/>
  <c r="W13" i="6"/>
  <c r="W39" i="6"/>
  <c r="W18" i="6"/>
  <c r="M29" i="6"/>
  <c r="N29" i="6" s="1"/>
  <c r="M74" i="6"/>
  <c r="N74" i="6" s="1"/>
  <c r="M9" i="6"/>
  <c r="N9" i="6" s="1"/>
  <c r="W21" i="6"/>
  <c r="W37" i="6"/>
  <c r="W3" i="6"/>
  <c r="W48" i="6"/>
  <c r="W73" i="6"/>
  <c r="W28" i="6"/>
  <c r="M39" i="6"/>
  <c r="N39" i="6" s="1"/>
  <c r="W14" i="6"/>
  <c r="W12" i="6"/>
  <c r="M41" i="6"/>
  <c r="N41" i="6" s="1"/>
  <c r="H12" i="5"/>
  <c r="I12" i="5" s="1"/>
  <c r="K4" i="5"/>
  <c r="L4" i="5" s="1"/>
  <c r="K12" i="5"/>
  <c r="L12" i="5" s="1"/>
  <c r="K20" i="5"/>
  <c r="L20" i="5" s="1"/>
  <c r="K28" i="5"/>
  <c r="L28" i="5" s="1"/>
  <c r="K36" i="5"/>
  <c r="L36" i="5" s="1"/>
  <c r="K44" i="5"/>
  <c r="L44" i="5" s="1"/>
  <c r="K52" i="5"/>
  <c r="L52" i="5" s="1"/>
  <c r="K60" i="5"/>
  <c r="L60" i="5" s="1"/>
  <c r="H10" i="5"/>
  <c r="I10" i="5" s="1"/>
  <c r="H2" i="5"/>
  <c r="I2" i="5" s="1"/>
  <c r="K22" i="5"/>
  <c r="L22" i="5" s="1"/>
  <c r="K54" i="5"/>
  <c r="L54" i="5" s="1"/>
  <c r="K62" i="5"/>
  <c r="L62" i="5" s="1"/>
  <c r="H17" i="5" l="1"/>
  <c r="I17" i="5" s="1"/>
  <c r="X73" i="6"/>
  <c r="X59" i="6"/>
  <c r="X30" i="6"/>
  <c r="X71" i="6"/>
  <c r="X37" i="6"/>
  <c r="X63" i="6"/>
  <c r="X27" i="6"/>
  <c r="X64" i="6"/>
  <c r="X21" i="6"/>
  <c r="X51" i="6"/>
  <c r="X38" i="6"/>
  <c r="X50" i="6"/>
  <c r="X7" i="6"/>
  <c r="X72" i="6"/>
  <c r="X43" i="6"/>
  <c r="X58" i="6"/>
  <c r="X18" i="6"/>
  <c r="X70" i="6"/>
  <c r="X55" i="6"/>
  <c r="X4" i="6"/>
  <c r="X49" i="6"/>
  <c r="X48" i="6"/>
  <c r="X39" i="6"/>
  <c r="X56" i="6"/>
  <c r="X6" i="6"/>
  <c r="X61" i="6"/>
  <c r="X20" i="6"/>
  <c r="X45" i="6"/>
  <c r="X17" i="6"/>
  <c r="X44" i="6"/>
  <c r="X68" i="6"/>
  <c r="X16" i="6"/>
  <c r="X29" i="6"/>
  <c r="X57" i="6"/>
  <c r="X22" i="6"/>
  <c r="X19" i="6"/>
  <c r="X33" i="6"/>
  <c r="X66" i="6"/>
  <c r="X52" i="6"/>
  <c r="X10" i="6"/>
  <c r="X67" i="6"/>
  <c r="X12" i="6"/>
  <c r="X41" i="6"/>
  <c r="X31" i="6"/>
  <c r="X2" i="6"/>
  <c r="X11" i="6"/>
  <c r="X9" i="6"/>
  <c r="X69" i="6"/>
  <c r="X47" i="6"/>
  <c r="X40" i="6"/>
  <c r="X14" i="6"/>
  <c r="X34" i="6"/>
  <c r="X74" i="6"/>
  <c r="X35" i="6"/>
  <c r="X24" i="6"/>
  <c r="X8" i="6"/>
  <c r="X3" i="6"/>
  <c r="X5" i="6"/>
  <c r="X54" i="6"/>
  <c r="X13" i="6"/>
  <c r="X15" i="6"/>
  <c r="X46" i="6"/>
  <c r="X62" i="6"/>
  <c r="X65" i="6"/>
  <c r="X60" i="6"/>
  <c r="X25" i="6"/>
  <c r="X53" i="6"/>
  <c r="X23" i="6"/>
  <c r="X36" i="6"/>
  <c r="X28" i="6"/>
  <c r="X26" i="6"/>
  <c r="X32" i="6"/>
  <c r="X42" i="6"/>
  <c r="X75" i="6"/>
  <c r="Y43" i="6" l="1"/>
  <c r="Z43" i="6" s="1"/>
  <c r="Y65" i="6"/>
  <c r="Z65" i="6" s="1"/>
  <c r="Y16" i="6"/>
  <c r="Z16" i="6" s="1"/>
  <c r="Y38" i="6"/>
  <c r="Z38" i="6" s="1"/>
  <c r="Y69" i="6"/>
  <c r="Z69" i="6" s="1"/>
  <c r="Y62" i="6"/>
  <c r="Z62" i="6" s="1"/>
  <c r="Y11" i="6"/>
  <c r="Z11" i="6" s="1"/>
  <c r="Y7" i="6"/>
  <c r="Z7" i="6" s="1"/>
  <c r="Y54" i="6"/>
  <c r="Z54" i="6" s="1"/>
  <c r="Y5" i="6"/>
  <c r="Z5" i="6" s="1"/>
  <c r="Y6" i="6"/>
  <c r="Z6" i="6" s="1"/>
  <c r="Y27" i="6"/>
  <c r="Z27" i="6" s="1"/>
  <c r="Y68" i="6"/>
  <c r="Z68" i="6" s="1"/>
  <c r="Y46" i="6"/>
  <c r="Z46" i="6" s="1"/>
  <c r="Y17" i="6"/>
  <c r="Z17" i="6" s="1"/>
  <c r="Y13" i="6"/>
  <c r="Z13" i="6" s="1"/>
  <c r="Y20" i="6"/>
  <c r="Z20" i="6" s="1"/>
  <c r="Y12" i="6"/>
  <c r="Z12" i="6" s="1"/>
  <c r="Y21" i="6"/>
  <c r="Z21" i="6" s="1"/>
  <c r="Y56" i="6"/>
  <c r="Z56" i="6" s="1"/>
  <c r="Y52" i="6"/>
  <c r="Z52" i="6" s="1"/>
  <c r="Y66" i="6"/>
  <c r="Z66" i="6" s="1"/>
  <c r="Y53" i="6"/>
  <c r="Z53" i="6" s="1"/>
  <c r="Y58" i="6"/>
  <c r="Z58" i="6" s="1"/>
  <c r="Y44" i="6"/>
  <c r="Z44" i="6" s="1"/>
  <c r="Y15" i="6"/>
  <c r="Z15" i="6" s="1"/>
  <c r="Y31" i="6"/>
  <c r="Z31" i="6" s="1"/>
  <c r="Y50" i="6"/>
  <c r="Z50" i="6" s="1"/>
  <c r="Y51" i="6"/>
  <c r="Z51" i="6" s="1"/>
  <c r="Y3" i="6"/>
  <c r="Z3" i="6" s="1"/>
  <c r="Y32" i="6"/>
  <c r="Z32" i="6" s="1"/>
  <c r="Y10" i="6"/>
  <c r="Z10" i="6" s="1"/>
  <c r="Y26" i="6"/>
  <c r="Z26" i="6" s="1"/>
  <c r="Y28" i="6"/>
  <c r="Z28" i="6" s="1"/>
  <c r="Y63" i="6"/>
  <c r="Z63" i="6" s="1"/>
  <c r="Y33" i="6"/>
  <c r="Z33" i="6" s="1"/>
  <c r="Y23" i="6"/>
  <c r="Z23" i="6" s="1"/>
  <c r="Y4" i="6"/>
  <c r="Z4" i="6" s="1"/>
  <c r="Y70" i="6"/>
  <c r="Z70" i="6" s="1"/>
  <c r="Y9" i="6"/>
  <c r="Z9" i="6" s="1"/>
  <c r="Y72" i="6"/>
  <c r="Z72" i="6" s="1"/>
  <c r="Y45" i="6"/>
  <c r="Z45" i="6" s="1"/>
  <c r="Y41" i="6"/>
  <c r="Z41" i="6" s="1"/>
  <c r="Y75" i="6"/>
  <c r="Z75" i="6" s="1"/>
  <c r="Y61" i="6"/>
  <c r="Z61" i="6" s="1"/>
  <c r="Y42" i="6"/>
  <c r="Z42" i="6" s="1"/>
  <c r="Y67" i="6"/>
  <c r="Y8" i="6"/>
  <c r="Z8" i="6" s="1"/>
  <c r="Y64" i="6"/>
  <c r="Z64" i="6" s="1"/>
  <c r="Y24" i="6"/>
  <c r="Z24" i="6" s="1"/>
  <c r="Y39" i="6"/>
  <c r="Z39" i="6" s="1"/>
  <c r="Y35" i="6"/>
  <c r="Z35" i="6" s="1"/>
  <c r="Y48" i="6"/>
  <c r="Z48" i="6" s="1"/>
  <c r="Y36" i="6"/>
  <c r="Z36" i="6" s="1"/>
  <c r="Y74" i="6"/>
  <c r="Z74" i="6" s="1"/>
  <c r="Y49" i="6"/>
  <c r="Z49" i="6" s="1"/>
  <c r="Y37" i="6"/>
  <c r="Z37" i="6" s="1"/>
  <c r="Y34" i="6"/>
  <c r="Z34" i="6" s="1"/>
  <c r="Y19" i="6"/>
  <c r="Z19" i="6" s="1"/>
  <c r="Y71" i="6"/>
  <c r="Z71" i="6" s="1"/>
  <c r="Y14" i="6"/>
  <c r="Z14" i="6" s="1"/>
  <c r="Y22" i="6"/>
  <c r="Z22" i="6" s="1"/>
  <c r="Y55" i="6"/>
  <c r="Z55" i="6" s="1"/>
  <c r="Y30" i="6"/>
  <c r="Z30" i="6" s="1"/>
  <c r="Y25" i="6"/>
  <c r="Z25" i="6" s="1"/>
  <c r="Y40" i="6"/>
  <c r="Z40" i="6" s="1"/>
  <c r="Y57" i="6"/>
  <c r="Z57" i="6" s="1"/>
  <c r="Y59" i="6"/>
  <c r="Z59" i="6" s="1"/>
  <c r="Y60" i="6"/>
  <c r="Z60" i="6" s="1"/>
  <c r="Y47" i="6"/>
  <c r="Z47" i="6" s="1"/>
  <c r="Y29" i="6"/>
  <c r="Z29" i="6" s="1"/>
  <c r="Y18" i="6"/>
  <c r="Z18" i="6" s="1"/>
  <c r="Y73" i="6"/>
  <c r="Z73" i="6" s="1"/>
  <c r="Y2" i="6"/>
  <c r="Z2" i="6" s="1"/>
  <c r="Z67" i="6" l="1"/>
  <c r="J17" i="5"/>
  <c r="K17" i="5" s="1"/>
  <c r="L17" i="5" s="1"/>
</calcChain>
</file>

<file path=xl/sharedStrings.xml><?xml version="1.0" encoding="utf-8"?>
<sst xmlns="http://schemas.openxmlformats.org/spreadsheetml/2006/main" count="73" uniqueCount="30">
  <si>
    <t>Età</t>
  </si>
  <si>
    <t>Nascita</t>
  </si>
  <si>
    <t>Versamento</t>
  </si>
  <si>
    <t>Uscita</t>
  </si>
  <si>
    <t>Anni</t>
  </si>
  <si>
    <t>Mesi</t>
  </si>
  <si>
    <t>Anni2</t>
  </si>
  <si>
    <t>Incasso uscita</t>
  </si>
  <si>
    <t>Entrata</t>
  </si>
  <si>
    <t>Durata</t>
  </si>
  <si>
    <t>Età ingresso</t>
  </si>
  <si>
    <t>Inflazione annua</t>
  </si>
  <si>
    <t>Coefficiente inflazione</t>
  </si>
  <si>
    <t>Coefficiente minimo</t>
  </si>
  <si>
    <t>TIR uscita</t>
  </si>
  <si>
    <t>TIR rendita</t>
  </si>
  <si>
    <t>Montante rendita</t>
  </si>
  <si>
    <t>Coefficiente netto</t>
  </si>
  <si>
    <t>Rendita netta</t>
  </si>
  <si>
    <t>Rendita netta minima</t>
  </si>
  <si>
    <t>MIO tasso sconto</t>
  </si>
  <si>
    <t>c'è stata inflazione pari a 16,9% sui tre anni</t>
  </si>
  <si>
    <t>quindi</t>
  </si>
  <si>
    <t>inflazione successivi</t>
  </si>
  <si>
    <t>inflazione primi 3</t>
  </si>
  <si>
    <t>inflazione periodo</t>
  </si>
  <si>
    <t>anni da ora</t>
  </si>
  <si>
    <t>Rendita inflazione minima</t>
  </si>
  <si>
    <t>Rata rendita</t>
  </si>
  <si>
    <t>tenere conto che dal 2021 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</si>
</sst>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0.0"/>
    <numFmt numFmtId="165" formatCode="0.0000"/>
    <numFmt numFmtId="166" formatCode="0.000000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0" fontId="0" fillId="0" borderId="0" xfId="1" applyNumberFormat="1" applyFont="1"/>
    <xf numFmtId="1" fontId="0" fillId="0" borderId="0" xfId="0" applyNumberFormat="1"/>
    <xf numFmtId="14" fontId="0" fillId="2" borderId="0" xfId="0" applyNumberFormat="1" applyFill="1"/>
    <xf numFmtId="164" fontId="0" fillId="0" borderId="0" xfId="0" applyNumberFormat="1"/>
    <xf numFmtId="1" fontId="0" fillId="2" borderId="0" xfId="0" applyNumberFormat="1" applyFill="1"/>
    <xf numFmtId="164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165" fontId="0" fillId="0" borderId="0" xfId="0" applyNumberFormat="1"/>
    <xf numFmtId="9" fontId="2" fillId="0" borderId="0" xfId="1" applyFont="1"/>
    <xf numFmtId="9" fontId="0" fillId="0" borderId="0" xfId="1" applyFont="1"/>
    <xf numFmtId="10" fontId="3" fillId="0" borderId="0" xfId="0" applyNumberFormat="1" applyFont="1"/>
    <xf numFmtId="166" fontId="2" fillId="0" borderId="0" xfId="0" applyNumberFormat="1" applyFont="1"/>
    <xf numFmtId="166" fontId="0" fillId="0" borderId="0" xfId="0" applyNumberFormat="1"/>
    <xf numFmtId="166" fontId="3" fillId="0" borderId="0" xfId="0" applyNumberFormat="1" applyFont="1"/>
    <xf numFmtId="167" fontId="0" fillId="2" borderId="0" xfId="0" applyNumberFormat="1" applyFill="1"/>
    <xf numFmtId="14" fontId="0" fillId="0" borderId="0" xfId="0" applyNumberFormat="1"/>
    <xf numFmtId="8" fontId="0" fillId="0" borderId="0" xfId="0" applyNumberFormat="1"/>
    <xf numFmtId="9" fontId="0" fillId="0" borderId="0" xfId="0" applyNumberFormat="1"/>
    <xf numFmtId="10" fontId="0" fillId="0" borderId="0" xfId="0" applyNumberFormat="1"/>
    <xf numFmtId="9" fontId="0" fillId="2" borderId="0" xfId="0" applyNumberFormat="1" applyFill="1"/>
    <xf numFmtId="1" fontId="2" fillId="0" borderId="0" xfId="1" applyNumberFormat="1" applyFont="1"/>
    <xf numFmtId="1" fontId="0" fillId="0" borderId="0" xfId="1" applyNumberFormat="1" applyFont="1"/>
    <xf numFmtId="10" fontId="0" fillId="2" borderId="0" xfId="0" applyNumberFormat="1" applyFill="1"/>
  </cellXfs>
  <cellStyles count="2">
    <cellStyle name="Normal" xfId="0" builtinId="0"/>
    <cellStyle name="Per 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B5B"/>
      <color rgb="FFFA6060"/>
      <color rgb="FFE77373"/>
      <color rgb="FF68C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6513-B3B9-47A6-AD59-3361581A494A}">
  <sheetPr>
    <tabColor rgb="FFFF5B5B"/>
  </sheetPr>
  <dimension ref="A1:S180"/>
  <sheetViews>
    <sheetView zoomScale="150" zoomScaleNormal="150" workbookViewId="0">
      <selection activeCell="B3" sqref="B3"/>
    </sheetView>
  </sheetViews>
  <sheetFormatPr defaultRowHeight="15" x14ac:dyDescent="0.25"/>
  <cols>
    <col min="1" max="1" width="16.28515625" bestFit="1" customWidth="1"/>
    <col min="2" max="2" width="11" bestFit="1" customWidth="1"/>
    <col min="3" max="4" width="6.140625" customWidth="1"/>
    <col min="5" max="5" width="11" bestFit="1" customWidth="1"/>
    <col min="6" max="6" width="5.5703125" bestFit="1" customWidth="1"/>
    <col min="7" max="7" width="7" bestFit="1" customWidth="1"/>
    <col min="8" max="8" width="13.140625" style="3" bestFit="1" customWidth="1"/>
    <col min="9" max="9" width="9.28515625" style="12" bestFit="1" customWidth="1"/>
    <col min="10" max="10" width="11.7109375" style="24" bestFit="1" customWidth="1"/>
    <col min="11" max="11" width="16.85546875" bestFit="1" customWidth="1"/>
    <col min="12" max="12" width="10.5703125" style="12" bestFit="1" customWidth="1"/>
    <col min="16" max="16" width="10.7109375" bestFit="1" customWidth="1"/>
    <col min="19" max="19" width="13.5703125" bestFit="1" customWidth="1"/>
  </cols>
  <sheetData>
    <row r="1" spans="1:19" x14ac:dyDescent="0.25">
      <c r="A1" s="1" t="s">
        <v>1</v>
      </c>
      <c r="B1" s="4">
        <v>26722</v>
      </c>
      <c r="E1" s="1" t="s">
        <v>3</v>
      </c>
      <c r="F1" s="1" t="s">
        <v>0</v>
      </c>
      <c r="G1" s="1" t="s">
        <v>9</v>
      </c>
      <c r="H1" s="8" t="s">
        <v>7</v>
      </c>
      <c r="I1" s="11" t="s">
        <v>14</v>
      </c>
      <c r="J1" s="23" t="s">
        <v>28</v>
      </c>
      <c r="K1" s="11" t="s">
        <v>16</v>
      </c>
      <c r="L1" s="11" t="s">
        <v>15</v>
      </c>
      <c r="M1" s="11"/>
      <c r="P1" s="18"/>
    </row>
    <row r="2" spans="1:19" x14ac:dyDescent="0.25">
      <c r="A2" s="1" t="s">
        <v>2</v>
      </c>
      <c r="B2" s="6">
        <v>10000</v>
      </c>
      <c r="E2" s="4">
        <v>45293</v>
      </c>
      <c r="F2" s="5">
        <f t="shared" ref="F2:F33" si="0">(E2-nascita)/365.25</f>
        <v>50.844626967830251</v>
      </c>
      <c r="G2" s="5">
        <f t="shared" ref="G2:G33" si="1">(E2-entrata)/365.25</f>
        <v>0</v>
      </c>
      <c r="H2" s="3">
        <f>IF(F2&lt;65,versamento*INDEX(Coefficienti2023!D:D,MATCH(G2,Coefficienti2023!C:C,1)),IF(F2&lt;66,versamento*INDEX(Coefficienti2023!N:N,MATCH($B$4,Coefficienti2023!K:K,1)),""))</f>
        <v>10000</v>
      </c>
      <c r="I2" s="2" t="str">
        <f t="shared" ref="I2:I33" si="2">IF(OR(H2="",G2=0),"",(H2/versamento)^(1/G2)-1)</f>
        <v/>
      </c>
      <c r="J2" s="24" t="str">
        <f>IF(AND(F2&gt;65,F2&lt;66),versamento*INDEX(Coefficienti2023!Z:Z,MATCH($B$4,Coefficienti2023!T:T,1)),"")</f>
        <v/>
      </c>
      <c r="K2" s="3" t="str">
        <f t="shared" ref="K2:K33" si="3">IF(AND(F2&gt;=65,F2&lt;66),PV((1+inflazione_rendita)^(1/12)-1,180,-J2),"")</f>
        <v/>
      </c>
      <c r="L2" s="2" t="str">
        <f t="shared" ref="L2:L33" si="4">IF(K2="","",(K2/versamento)^(1/G2)-1)</f>
        <v/>
      </c>
      <c r="P2" s="18"/>
    </row>
    <row r="3" spans="1:19" x14ac:dyDescent="0.25">
      <c r="A3" s="1" t="s">
        <v>8</v>
      </c>
      <c r="B3" s="4">
        <v>45293</v>
      </c>
      <c r="E3" s="4">
        <f>DATE(YEAR(E2)+1,MONTH(E2),DAY(E2))</f>
        <v>45659</v>
      </c>
      <c r="F3" s="5">
        <f t="shared" si="0"/>
        <v>51.846680355920604</v>
      </c>
      <c r="G3" s="5">
        <f t="shared" si="1"/>
        <v>1.0020533880903491</v>
      </c>
      <c r="H3" s="3">
        <f>IF(F3&lt;65,versamento*INDEX(Coefficienti2023!D:D,MATCH(G3,Coefficienti2023!C:C,1)),IF(F3&lt;66,versamento*INDEX(Coefficienti2023!N:N,MATCH($B$4,Coefficienti2023!K:K,1)),""))</f>
        <v>10000</v>
      </c>
      <c r="I3" s="2">
        <f t="shared" si="2"/>
        <v>0</v>
      </c>
      <c r="J3" s="24" t="str">
        <f>IF(AND(F3&gt;65,F3&lt;66),versamento*INDEX(Coefficienti2023!Z:Z,MATCH($B$4,Coefficienti2023!T:T,1)),"")</f>
        <v/>
      </c>
      <c r="K3" s="3" t="str">
        <f t="shared" si="3"/>
        <v/>
      </c>
      <c r="L3" s="2" t="str">
        <f t="shared" si="4"/>
        <v/>
      </c>
      <c r="P3" s="18"/>
    </row>
    <row r="4" spans="1:19" x14ac:dyDescent="0.25">
      <c r="A4" s="1" t="s">
        <v>10</v>
      </c>
      <c r="B4" s="5">
        <f>(entrata-nascita)/365.25</f>
        <v>50.844626967830251</v>
      </c>
      <c r="E4" s="4">
        <f t="shared" ref="E4:E46" si="5">DATE(YEAR(E3)+1,MONTH(E3),DAY(E3))</f>
        <v>46024</v>
      </c>
      <c r="F4" s="5">
        <f t="shared" si="0"/>
        <v>52.845995893223822</v>
      </c>
      <c r="G4" s="5">
        <f t="shared" si="1"/>
        <v>2.001368925393566</v>
      </c>
      <c r="H4" s="3">
        <f>IF(F4&lt;65,versamento*INDEX(Coefficienti2023!D:D,MATCH(G4,Coefficienti2023!C:C,1)),IF(F4&lt;66,versamento*INDEX(Coefficienti2023!N:N,MATCH($B$4,Coefficienti2023!K:K,1)),""))</f>
        <v>10000</v>
      </c>
      <c r="I4" s="2">
        <f t="shared" si="2"/>
        <v>0</v>
      </c>
      <c r="J4" s="24" t="str">
        <f>IF(AND(F4&gt;65,F4&lt;66),versamento*INDEX(Coefficienti2023!Z:Z,MATCH($B$4,Coefficienti2023!T:T,1)),"")</f>
        <v/>
      </c>
      <c r="K4" s="3" t="str">
        <f t="shared" si="3"/>
        <v/>
      </c>
      <c r="L4" s="2" t="str">
        <f t="shared" si="4"/>
        <v/>
      </c>
      <c r="P4" s="18"/>
    </row>
    <row r="5" spans="1:19" x14ac:dyDescent="0.25">
      <c r="A5" s="1" t="s">
        <v>11</v>
      </c>
      <c r="B5" s="17">
        <v>0.02</v>
      </c>
      <c r="E5" s="4">
        <f t="shared" si="5"/>
        <v>46389</v>
      </c>
      <c r="F5" s="5">
        <f t="shared" si="0"/>
        <v>53.845311430527033</v>
      </c>
      <c r="G5" s="5">
        <f t="shared" si="1"/>
        <v>3.0006844626967832</v>
      </c>
      <c r="H5" s="3">
        <f>IF(F5&lt;65,versamento*INDEX(Coefficienti2023!D:D,MATCH(G5,Coefficienti2023!C:C,1)),IF(F5&lt;66,versamento*INDEX(Coefficienti2023!N:N,MATCH($B$4,Coefficienti2023!K:K,1)),""))</f>
        <v>10065.789237499997</v>
      </c>
      <c r="I5" s="2">
        <f t="shared" si="2"/>
        <v>2.1876832713889627E-3</v>
      </c>
      <c r="J5" s="24" t="str">
        <f>IF(AND(F5&gt;65,F5&lt;66),versamento*INDEX(Coefficienti2023!Z:Z,MATCH($B$4,Coefficienti2023!T:T,1)),"")</f>
        <v/>
      </c>
      <c r="K5" s="3" t="str">
        <f t="shared" si="3"/>
        <v/>
      </c>
      <c r="L5" s="2" t="str">
        <f t="shared" si="4"/>
        <v/>
      </c>
      <c r="P5" s="18"/>
    </row>
    <row r="6" spans="1:19" x14ac:dyDescent="0.25">
      <c r="A6" s="1" t="s">
        <v>20</v>
      </c>
      <c r="B6" s="17">
        <v>0.04</v>
      </c>
      <c r="E6" s="4">
        <f t="shared" si="5"/>
        <v>46754</v>
      </c>
      <c r="F6" s="5">
        <f t="shared" si="0"/>
        <v>54.844626967830251</v>
      </c>
      <c r="G6" s="5">
        <f t="shared" si="1"/>
        <v>4</v>
      </c>
      <c r="H6" s="3">
        <f>IF(F6&lt;65,versamento*INDEX(Coefficienti2023!D:D,MATCH(G6,Coefficienti2023!C:C,1)),IF(F6&lt;66,versamento*INDEX(Coefficienti2023!N:N,MATCH($B$4,Coefficienti2023!K:K,1)),""))</f>
        <v>10087.828649999999</v>
      </c>
      <c r="I6" s="2">
        <f t="shared" si="2"/>
        <v>2.1885213236907397E-3</v>
      </c>
      <c r="J6" s="24" t="str">
        <f>IF(AND(F6&gt;65,F6&lt;66),versamento*INDEX(Coefficienti2023!Z:Z,MATCH($B$4,Coefficienti2023!T:T,1)),"")</f>
        <v/>
      </c>
      <c r="K6" s="3" t="str">
        <f t="shared" si="3"/>
        <v/>
      </c>
      <c r="L6" s="2" t="str">
        <f t="shared" si="4"/>
        <v/>
      </c>
      <c r="P6" s="18"/>
    </row>
    <row r="7" spans="1:19" x14ac:dyDescent="0.25">
      <c r="E7" s="4">
        <f t="shared" si="5"/>
        <v>47120</v>
      </c>
      <c r="F7" s="5">
        <f t="shared" si="0"/>
        <v>55.846680355920604</v>
      </c>
      <c r="G7" s="5">
        <f t="shared" si="1"/>
        <v>5.0020533880903493</v>
      </c>
      <c r="H7" s="3">
        <f>IF(F7&lt;65,versamento*INDEX(Coefficienti2023!D:D,MATCH(G7,Coefficienti2023!C:C,1)),IF(F7&lt;66,versamento*INDEX(Coefficienti2023!N:N,MATCH($B$4,Coefficienti2023!K:K,1)),""))</f>
        <v>10109.923274999999</v>
      </c>
      <c r="I7" s="2">
        <f t="shared" si="2"/>
        <v>2.1879627367875631E-3</v>
      </c>
      <c r="J7" s="24" t="str">
        <f>IF(AND(F7&gt;65,F7&lt;66),versamento*INDEX(Coefficienti2023!Z:Z,MATCH($B$4,Coefficienti2023!T:T,1)),"")</f>
        <v/>
      </c>
      <c r="K7" s="3" t="str">
        <f t="shared" si="3"/>
        <v/>
      </c>
      <c r="L7" s="2" t="str">
        <f t="shared" si="4"/>
        <v/>
      </c>
      <c r="P7" s="18"/>
      <c r="S7" s="19"/>
    </row>
    <row r="8" spans="1:19" x14ac:dyDescent="0.25">
      <c r="E8" s="4">
        <f t="shared" si="5"/>
        <v>47485</v>
      </c>
      <c r="F8" s="5">
        <f t="shared" si="0"/>
        <v>56.845995893223822</v>
      </c>
      <c r="G8" s="5">
        <f t="shared" si="1"/>
        <v>6.0013689253935665</v>
      </c>
      <c r="H8" s="3">
        <f>IF(F8&lt;65,versamento*INDEX(Coefficienti2023!D:D,MATCH(G8,Coefficienti2023!C:C,1)),IF(F8&lt;66,versamento*INDEX(Coefficienti2023!N:N,MATCH($B$4,Coefficienti2023!K:K,1)),""))</f>
        <v>10132.073025000002</v>
      </c>
      <c r="I8" s="2">
        <f t="shared" si="2"/>
        <v>2.188700647465458E-3</v>
      </c>
      <c r="J8" s="24" t="str">
        <f>IF(AND(F8&gt;65,F8&lt;66),versamento*INDEX(Coefficienti2023!Z:Z,MATCH($B$4,Coefficienti2023!T:T,1)),"")</f>
        <v/>
      </c>
      <c r="K8" s="3" t="str">
        <f t="shared" si="3"/>
        <v/>
      </c>
      <c r="L8" s="2" t="str">
        <f t="shared" si="4"/>
        <v/>
      </c>
      <c r="P8" s="18"/>
      <c r="S8" s="19"/>
    </row>
    <row r="9" spans="1:19" x14ac:dyDescent="0.25">
      <c r="E9" s="4">
        <f t="shared" si="5"/>
        <v>47850</v>
      </c>
      <c r="F9" s="5">
        <f t="shared" si="0"/>
        <v>57.845311430527033</v>
      </c>
      <c r="G9" s="5">
        <f t="shared" si="1"/>
        <v>7.0006844626967828</v>
      </c>
      <c r="H9" s="3">
        <f>IF(F9&lt;65,versamento*INDEX(Coefficienti2023!D:D,MATCH(G9,Coefficienti2023!C:C,1)),IF(F9&lt;66,versamento*INDEX(Coefficienti2023!N:N,MATCH($B$4,Coefficienti2023!K:K,1)),""))</f>
        <v>10310.882250000001</v>
      </c>
      <c r="I9" s="2">
        <f t="shared" si="2"/>
        <v>4.3826874919246084E-3</v>
      </c>
      <c r="J9" s="24" t="str">
        <f>IF(AND(F9&gt;65,F9&lt;66),versamento*INDEX(Coefficienti2023!Z:Z,MATCH($B$4,Coefficienti2023!T:T,1)),"")</f>
        <v/>
      </c>
      <c r="K9" s="3" t="str">
        <f t="shared" si="3"/>
        <v/>
      </c>
      <c r="L9" s="2" t="str">
        <f t="shared" si="4"/>
        <v/>
      </c>
      <c r="P9" s="18"/>
    </row>
    <row r="10" spans="1:19" x14ac:dyDescent="0.25">
      <c r="E10" s="4">
        <f t="shared" si="5"/>
        <v>48215</v>
      </c>
      <c r="F10" s="5">
        <f t="shared" si="0"/>
        <v>58.844626967830251</v>
      </c>
      <c r="G10" s="5">
        <f t="shared" si="1"/>
        <v>8</v>
      </c>
      <c r="H10" s="3">
        <f>IF(F10&lt;65,versamento*INDEX(Coefficienti2023!D:D,MATCH(G10,Coefficienti2023!C:C,1)),IF(F10&lt;66,versamento*INDEX(Coefficienti2023!N:N,MATCH($B$4,Coefficienti2023!K:K,1)),""))</f>
        <v>10356.186599999999</v>
      </c>
      <c r="I10" s="2">
        <f t="shared" si="2"/>
        <v>4.3844571385551756E-3</v>
      </c>
      <c r="J10" s="24" t="str">
        <f>IF(AND(F10&gt;65,F10&lt;66),versamento*INDEX(Coefficienti2023!Z:Z,MATCH($B$4,Coefficienti2023!T:T,1)),"")</f>
        <v/>
      </c>
      <c r="K10" s="3" t="str">
        <f t="shared" si="3"/>
        <v/>
      </c>
      <c r="L10" s="2" t="str">
        <f t="shared" si="4"/>
        <v/>
      </c>
      <c r="P10" s="18"/>
    </row>
    <row r="11" spans="1:19" x14ac:dyDescent="0.25">
      <c r="E11" s="4">
        <f t="shared" si="5"/>
        <v>48581</v>
      </c>
      <c r="F11" s="5">
        <f t="shared" si="0"/>
        <v>59.846680355920604</v>
      </c>
      <c r="G11" s="5">
        <f t="shared" si="1"/>
        <v>9.0020533880903493</v>
      </c>
      <c r="H11" s="3">
        <f>IF(F11&lt;65,versamento*INDEX(Coefficienti2023!D:D,MATCH(G11,Coefficienti2023!C:C,1)),IF(F11&lt;66,versamento*INDEX(Coefficienti2023!N:N,MATCH($B$4,Coefficienti2023!K:K,1)),""))</f>
        <v>10401.717575000001</v>
      </c>
      <c r="I11" s="2">
        <f t="shared" si="2"/>
        <v>4.3847926341267218E-3</v>
      </c>
      <c r="J11" s="24" t="str">
        <f>IF(AND(F11&gt;65,F11&lt;66),versamento*INDEX(Coefficienti2023!Z:Z,MATCH($B$4,Coefficienti2023!T:T,1)),"")</f>
        <v/>
      </c>
      <c r="K11" s="3" t="str">
        <f t="shared" si="3"/>
        <v/>
      </c>
      <c r="L11" s="2" t="str">
        <f t="shared" si="4"/>
        <v/>
      </c>
      <c r="P11" s="18"/>
    </row>
    <row r="12" spans="1:19" x14ac:dyDescent="0.25">
      <c r="E12" s="4">
        <f t="shared" si="5"/>
        <v>48946</v>
      </c>
      <c r="F12" s="5">
        <f t="shared" si="0"/>
        <v>60.845995893223822</v>
      </c>
      <c r="G12" s="5">
        <f t="shared" si="1"/>
        <v>10.001368925393566</v>
      </c>
      <c r="H12" s="3">
        <f>IF(F12&lt;65,versamento*INDEX(Coefficienti2023!D:D,MATCH(G12,Coefficienti2023!C:C,1)),IF(F12&lt;66,versamento*INDEX(Coefficienti2023!N:N,MATCH($B$4,Coefficienti2023!K:K,1)),""))</f>
        <v>10447.4761375</v>
      </c>
      <c r="I12" s="2">
        <f t="shared" si="2"/>
        <v>4.3865274297500978E-3</v>
      </c>
      <c r="J12" s="24" t="str">
        <f>IF(AND(F12&gt;65,F12&lt;66),versamento*INDEX(Coefficienti2023!Z:Z,MATCH($B$4,Coefficienti2023!T:T,1)),"")</f>
        <v/>
      </c>
      <c r="K12" s="3" t="str">
        <f t="shared" si="3"/>
        <v/>
      </c>
      <c r="L12" s="2" t="str">
        <f t="shared" si="4"/>
        <v/>
      </c>
      <c r="P12" s="18"/>
    </row>
    <row r="13" spans="1:19" x14ac:dyDescent="0.25">
      <c r="E13" s="4">
        <f t="shared" si="5"/>
        <v>49311</v>
      </c>
      <c r="F13" s="5">
        <f t="shared" si="0"/>
        <v>61.845311430527033</v>
      </c>
      <c r="G13" s="5">
        <f t="shared" si="1"/>
        <v>11.000684462696784</v>
      </c>
      <c r="H13" s="3">
        <f>IF(F13&lt;65,versamento*INDEX(Coefficienti2023!D:D,MATCH(G13,Coefficienti2023!C:C,1)),IF(F13&lt;66,versamento*INDEX(Coefficienti2023!N:N,MATCH($B$4,Coefficienti2023!K:K,1)),""))</f>
        <v>10493.4635125</v>
      </c>
      <c r="I13" s="2">
        <f t="shared" si="2"/>
        <v>4.388186445368536E-3</v>
      </c>
      <c r="J13" s="24" t="str">
        <f>IF(AND(F13&gt;65,F13&lt;66),versamento*INDEX(Coefficienti2023!Z:Z,MATCH($B$4,Coefficienti2023!T:T,1)),"")</f>
        <v/>
      </c>
      <c r="K13" s="3" t="str">
        <f t="shared" si="3"/>
        <v/>
      </c>
      <c r="L13" s="2" t="str">
        <f t="shared" si="4"/>
        <v/>
      </c>
      <c r="P13" s="18"/>
    </row>
    <row r="14" spans="1:19" x14ac:dyDescent="0.25">
      <c r="E14" s="4">
        <f t="shared" si="5"/>
        <v>49676</v>
      </c>
      <c r="F14" s="5">
        <f t="shared" si="0"/>
        <v>62.844626967830251</v>
      </c>
      <c r="G14" s="5">
        <f t="shared" si="1"/>
        <v>12</v>
      </c>
      <c r="H14" s="3">
        <f>IF(F14&lt;65,versamento*INDEX(Coefficienti2023!D:D,MATCH(G14,Coefficienti2023!C:C,1)),IF(F14&lt;66,versamento*INDEX(Coefficienti2023!N:N,MATCH($B$4,Coefficienti2023!K:K,1)),""))</f>
        <v>10539.6808375</v>
      </c>
      <c r="I14" s="2">
        <f t="shared" si="2"/>
        <v>4.3897877289629239E-3</v>
      </c>
      <c r="J14" s="24" t="str">
        <f>IF(AND(F14&gt;65,F14&lt;66),versamento*INDEX(Coefficienti2023!Z:Z,MATCH($B$4,Coefficienti2023!T:T,1)),"")</f>
        <v/>
      </c>
      <c r="K14" s="3" t="str">
        <f t="shared" si="3"/>
        <v/>
      </c>
      <c r="L14" s="2" t="str">
        <f t="shared" si="4"/>
        <v/>
      </c>
      <c r="P14" s="18"/>
    </row>
    <row r="15" spans="1:19" x14ac:dyDescent="0.25">
      <c r="E15" s="4">
        <f t="shared" si="5"/>
        <v>50042</v>
      </c>
      <c r="F15" s="5">
        <f t="shared" si="0"/>
        <v>63.846680355920604</v>
      </c>
      <c r="G15" s="5">
        <f t="shared" si="1"/>
        <v>13.002053388090349</v>
      </c>
      <c r="H15" s="3">
        <f>IF(F15&lt;65,versamento*INDEX(Coefficienti2023!D:D,MATCH(G15,Coefficienti2023!C:C,1)),IF(F15&lt;66,versamento*INDEX(Coefficienti2023!N:N,MATCH($B$4,Coefficienti2023!K:K,1)),""))</f>
        <v>10586.12925</v>
      </c>
      <c r="I15" s="2">
        <f t="shared" si="2"/>
        <v>4.3904170247506258E-3</v>
      </c>
      <c r="J15" s="24" t="str">
        <f>IF(AND(F15&gt;65,F15&lt;66),versamento*INDEX(Coefficienti2023!Z:Z,MATCH($B$4,Coefficienti2023!T:T,1)),"")</f>
        <v/>
      </c>
      <c r="K15" s="3" t="str">
        <f t="shared" si="3"/>
        <v/>
      </c>
      <c r="L15" s="2" t="str">
        <f t="shared" si="4"/>
        <v/>
      </c>
      <c r="P15" s="18"/>
    </row>
    <row r="16" spans="1:19" x14ac:dyDescent="0.25">
      <c r="E16" s="4">
        <f t="shared" si="5"/>
        <v>50407</v>
      </c>
      <c r="F16" s="5">
        <f t="shared" si="0"/>
        <v>64.845995893223815</v>
      </c>
      <c r="G16" s="5">
        <f t="shared" si="1"/>
        <v>14.001368925393566</v>
      </c>
      <c r="H16" s="3">
        <f>IF(F16&lt;65,versamento*INDEX(Coefficienti2023!D:D,MATCH(G16,Coefficienti2023!C:C,1)),IF(F16&lt;66,versamento*INDEX(Coefficienti2023!N:N,MATCH($B$4,Coefficienti2023!K:K,1)),""))</f>
        <v>10632.8098875</v>
      </c>
      <c r="I16" s="2">
        <f t="shared" si="2"/>
        <v>4.3920024723622664E-3</v>
      </c>
      <c r="J16" s="24" t="str">
        <f>IF(AND(F16&gt;65,F16&lt;66),versamento*INDEX(Coefficienti2023!Z:Z,MATCH($B$4,Coefficienti2023!T:T,1)),"")</f>
        <v/>
      </c>
      <c r="K16" s="3" t="str">
        <f t="shared" si="3"/>
        <v/>
      </c>
      <c r="L16" s="2" t="str">
        <f t="shared" si="4"/>
        <v/>
      </c>
      <c r="P16" s="18"/>
    </row>
    <row r="17" spans="5:16" x14ac:dyDescent="0.25">
      <c r="E17" s="4">
        <f t="shared" si="5"/>
        <v>50772</v>
      </c>
      <c r="F17" s="5">
        <f t="shared" si="0"/>
        <v>65.845311430527033</v>
      </c>
      <c r="G17" s="5">
        <f t="shared" si="1"/>
        <v>15.000684462696784</v>
      </c>
      <c r="H17" s="3">
        <f>IF(F17&lt;65,versamento*INDEX(Coefficienti2023!D:D,MATCH(G17,Coefficienti2023!C:C,1)),IF(F17&lt;66,versamento*INDEX(Coefficienti2023!N:N,MATCH($B$4,Coefficienti2023!K:K,1)),""))</f>
        <v>14682.220462499999</v>
      </c>
      <c r="I17" s="2">
        <f t="shared" si="2"/>
        <v>2.5932864269791356E-2</v>
      </c>
      <c r="J17" s="24">
        <f>IF(AND(F17&gt;65,F17&lt;66),versamento*INDEX(Coefficienti2023!Z:Z,MATCH($B$4,Coefficienti2023!T:T,1)),"")</f>
        <v>102.83149999999999</v>
      </c>
      <c r="K17" s="3">
        <f t="shared" si="3"/>
        <v>13969.594815664412</v>
      </c>
      <c r="L17" s="2">
        <f t="shared" si="4"/>
        <v>2.2535698711285912E-2</v>
      </c>
      <c r="P17" s="18"/>
    </row>
    <row r="18" spans="5:16" x14ac:dyDescent="0.25">
      <c r="E18" s="4">
        <f t="shared" si="5"/>
        <v>51137</v>
      </c>
      <c r="F18" s="5">
        <f t="shared" si="0"/>
        <v>66.844626967830251</v>
      </c>
      <c r="G18" s="5">
        <f t="shared" si="1"/>
        <v>16</v>
      </c>
      <c r="H18" s="3" t="str">
        <f>IF(F18&lt;65,versamento*INDEX(Coefficienti2023!D:D,MATCH(G18,Coefficienti2023!C:C,1)),IF(F18&lt;66,versamento*INDEX(Coefficienti2023!N:N,MATCH($B$4,Coefficienti2023!K:K,1)),""))</f>
        <v/>
      </c>
      <c r="I18" s="2" t="str">
        <f t="shared" si="2"/>
        <v/>
      </c>
      <c r="J18" s="24" t="str">
        <f>IF(AND(F18&gt;65,F18&lt;66),versamento*INDEX(Coefficienti2023!Z:Z,MATCH($B$4,Coefficienti2023!T:T,1)),"")</f>
        <v/>
      </c>
      <c r="K18" s="3" t="str">
        <f t="shared" si="3"/>
        <v/>
      </c>
      <c r="L18" s="2" t="str">
        <f t="shared" si="4"/>
        <v/>
      </c>
      <c r="P18" s="18"/>
    </row>
    <row r="19" spans="5:16" x14ac:dyDescent="0.25">
      <c r="E19" s="4">
        <f t="shared" si="5"/>
        <v>51503</v>
      </c>
      <c r="F19" s="5">
        <f t="shared" si="0"/>
        <v>67.846680355920597</v>
      </c>
      <c r="G19" s="5">
        <f t="shared" si="1"/>
        <v>17.002053388090349</v>
      </c>
      <c r="H19" s="3" t="str">
        <f>IF(F19&lt;65,versamento*INDEX(Coefficienti2023!D:D,MATCH(G19,Coefficienti2023!C:C,1)),IF(F19&lt;66,versamento*INDEX(Coefficienti2023!N:N,MATCH($B$4,Coefficienti2023!K:K,1)),""))</f>
        <v/>
      </c>
      <c r="I19" s="2" t="str">
        <f t="shared" si="2"/>
        <v/>
      </c>
      <c r="J19" s="24" t="str">
        <f>IF(AND(F19&gt;65,F19&lt;66),versamento*INDEX(Coefficienti2023!Z:Z,MATCH($B$4,Coefficienti2023!T:T,1)),"")</f>
        <v/>
      </c>
      <c r="K19" s="3" t="str">
        <f t="shared" si="3"/>
        <v/>
      </c>
      <c r="L19" s="2" t="str">
        <f t="shared" si="4"/>
        <v/>
      </c>
      <c r="P19" s="18"/>
    </row>
    <row r="20" spans="5:16" x14ac:dyDescent="0.25">
      <c r="E20" s="4">
        <f t="shared" si="5"/>
        <v>51868</v>
      </c>
      <c r="F20" s="5">
        <f t="shared" si="0"/>
        <v>68.845995893223815</v>
      </c>
      <c r="G20" s="5">
        <f t="shared" si="1"/>
        <v>18.001368925393567</v>
      </c>
      <c r="H20" s="3" t="str">
        <f>IF(F20&lt;65,versamento*INDEX(Coefficienti2023!D:D,MATCH(G20,Coefficienti2023!C:C,1)),IF(F20&lt;66,versamento*INDEX(Coefficienti2023!N:N,MATCH($B$4,Coefficienti2023!K:K,1)),""))</f>
        <v/>
      </c>
      <c r="I20" s="2" t="str">
        <f t="shared" si="2"/>
        <v/>
      </c>
      <c r="J20" s="24" t="str">
        <f>IF(AND(F20&gt;65,F20&lt;66),versamento*INDEX(Coefficienti2023!Z:Z,MATCH($B$4,Coefficienti2023!T:T,1)),"")</f>
        <v/>
      </c>
      <c r="K20" s="3" t="str">
        <f t="shared" si="3"/>
        <v/>
      </c>
      <c r="L20" s="2" t="str">
        <f t="shared" si="4"/>
        <v/>
      </c>
      <c r="P20" s="18"/>
    </row>
    <row r="21" spans="5:16" x14ac:dyDescent="0.25">
      <c r="E21" s="4">
        <f t="shared" si="5"/>
        <v>52233</v>
      </c>
      <c r="F21" s="5">
        <f t="shared" si="0"/>
        <v>69.845311430527033</v>
      </c>
      <c r="G21" s="5">
        <f t="shared" si="1"/>
        <v>19.000684462696782</v>
      </c>
      <c r="H21" s="3" t="str">
        <f>IF(F21&lt;65,versamento*INDEX(Coefficienti2023!D:D,MATCH(G21,Coefficienti2023!C:C,1)),IF(F21&lt;66,versamento*INDEX(Coefficienti2023!N:N,MATCH($B$4,Coefficienti2023!K:K,1)),""))</f>
        <v/>
      </c>
      <c r="I21" s="2" t="str">
        <f t="shared" si="2"/>
        <v/>
      </c>
      <c r="J21" s="24" t="str">
        <f>IF(AND(F21&gt;65,F21&lt;66),versamento*INDEX(Coefficienti2023!Z:Z,MATCH($B$4,Coefficienti2023!T:T,1)),"")</f>
        <v/>
      </c>
      <c r="K21" s="3" t="str">
        <f t="shared" si="3"/>
        <v/>
      </c>
      <c r="L21" s="2" t="str">
        <f t="shared" si="4"/>
        <v/>
      </c>
      <c r="P21" s="18"/>
    </row>
    <row r="22" spans="5:16" x14ac:dyDescent="0.25">
      <c r="E22" s="4">
        <f t="shared" si="5"/>
        <v>52598</v>
      </c>
      <c r="F22" s="5">
        <f t="shared" si="0"/>
        <v>70.844626967830251</v>
      </c>
      <c r="G22" s="5">
        <f t="shared" si="1"/>
        <v>20</v>
      </c>
      <c r="H22" s="3" t="str">
        <f>IF(F22&lt;65,versamento*INDEX(Coefficienti2023!D:D,MATCH(G22,Coefficienti2023!C:C,1)),IF(F22&lt;66,versamento*INDEX(Coefficienti2023!N:N,MATCH($B$4,Coefficienti2023!K:K,1)),""))</f>
        <v/>
      </c>
      <c r="I22" s="2" t="str">
        <f t="shared" si="2"/>
        <v/>
      </c>
      <c r="J22" s="24" t="str">
        <f>IF(AND(F22&gt;65,F22&lt;66),versamento*INDEX(Coefficienti2023!Z:Z,MATCH($B$4,Coefficienti2023!T:T,1)),"")</f>
        <v/>
      </c>
      <c r="K22" s="3" t="str">
        <f t="shared" si="3"/>
        <v/>
      </c>
      <c r="L22" s="2" t="str">
        <f t="shared" si="4"/>
        <v/>
      </c>
      <c r="P22" s="18"/>
    </row>
    <row r="23" spans="5:16" x14ac:dyDescent="0.25">
      <c r="E23" s="4">
        <f t="shared" si="5"/>
        <v>52964</v>
      </c>
      <c r="F23" s="5">
        <f t="shared" si="0"/>
        <v>71.846680355920597</v>
      </c>
      <c r="G23" s="5">
        <f t="shared" si="1"/>
        <v>21.002053388090349</v>
      </c>
      <c r="H23" s="3" t="str">
        <f>IF(F23&lt;65,versamento*INDEX(Coefficienti2023!D:D,MATCH(G23,Coefficienti2023!C:C,1)),IF(F23&lt;66,versamento*INDEX(Coefficienti2023!N:N,MATCH($B$4,Coefficienti2023!K:K,1)),""))</f>
        <v/>
      </c>
      <c r="I23" s="2" t="str">
        <f t="shared" si="2"/>
        <v/>
      </c>
      <c r="J23" s="24" t="str">
        <f>IF(AND(F23&gt;65,F23&lt;66),versamento*INDEX(Coefficienti2023!Z:Z,MATCH($B$4,Coefficienti2023!T:T,1)),"")</f>
        <v/>
      </c>
      <c r="K23" s="3" t="str">
        <f t="shared" si="3"/>
        <v/>
      </c>
      <c r="L23" s="2" t="str">
        <f t="shared" si="4"/>
        <v/>
      </c>
      <c r="P23" s="18"/>
    </row>
    <row r="24" spans="5:16" x14ac:dyDescent="0.25">
      <c r="E24" s="4">
        <f t="shared" si="5"/>
        <v>53329</v>
      </c>
      <c r="F24" s="5">
        <f t="shared" si="0"/>
        <v>72.845995893223815</v>
      </c>
      <c r="G24" s="5">
        <f t="shared" si="1"/>
        <v>22.001368925393567</v>
      </c>
      <c r="H24" s="3" t="str">
        <f>IF(F24&lt;65,versamento*INDEX(Coefficienti2023!D:D,MATCH(G24,Coefficienti2023!C:C,1)),IF(F24&lt;66,versamento*INDEX(Coefficienti2023!N:N,MATCH($B$4,Coefficienti2023!K:K,1)),""))</f>
        <v/>
      </c>
      <c r="I24" s="2" t="str">
        <f t="shared" si="2"/>
        <v/>
      </c>
      <c r="J24" s="24" t="str">
        <f>IF(AND(F24&gt;65,F24&lt;66),versamento*INDEX(Coefficienti2023!Z:Z,MATCH($B$4,Coefficienti2023!T:T,1)),"")</f>
        <v/>
      </c>
      <c r="K24" s="3" t="str">
        <f t="shared" si="3"/>
        <v/>
      </c>
      <c r="L24" s="2" t="str">
        <f t="shared" si="4"/>
        <v/>
      </c>
      <c r="P24" s="18"/>
    </row>
    <row r="25" spans="5:16" x14ac:dyDescent="0.25">
      <c r="E25" s="4">
        <f t="shared" si="5"/>
        <v>53694</v>
      </c>
      <c r="F25" s="5">
        <f t="shared" si="0"/>
        <v>73.845311430527033</v>
      </c>
      <c r="G25" s="5">
        <f t="shared" si="1"/>
        <v>23.000684462696782</v>
      </c>
      <c r="H25" s="3" t="str">
        <f>IF(F25&lt;65,versamento*INDEX(Coefficienti2023!D:D,MATCH(G25,Coefficienti2023!C:C,1)),IF(F25&lt;66,versamento*INDEX(Coefficienti2023!N:N,MATCH($B$4,Coefficienti2023!K:K,1)),""))</f>
        <v/>
      </c>
      <c r="I25" s="2" t="str">
        <f t="shared" si="2"/>
        <v/>
      </c>
      <c r="J25" s="24" t="str">
        <f>IF(AND(F25&gt;65,F25&lt;66),versamento*INDEX(Coefficienti2023!Z:Z,MATCH($B$4,Coefficienti2023!T:T,1)),"")</f>
        <v/>
      </c>
      <c r="K25" s="3" t="str">
        <f t="shared" si="3"/>
        <v/>
      </c>
      <c r="L25" s="2" t="str">
        <f t="shared" si="4"/>
        <v/>
      </c>
      <c r="P25" s="18"/>
    </row>
    <row r="26" spans="5:16" x14ac:dyDescent="0.25">
      <c r="E26" s="4">
        <f t="shared" si="5"/>
        <v>54059</v>
      </c>
      <c r="F26" s="5">
        <f t="shared" si="0"/>
        <v>74.844626967830251</v>
      </c>
      <c r="G26" s="5">
        <f t="shared" si="1"/>
        <v>24</v>
      </c>
      <c r="H26" s="3" t="str">
        <f>IF(F26&lt;65,versamento*INDEX(Coefficienti2023!D:D,MATCH(G26,Coefficienti2023!C:C,1)),IF(F26&lt;66,versamento*INDEX(Coefficienti2023!N:N,MATCH($B$4,Coefficienti2023!K:K,1)),""))</f>
        <v/>
      </c>
      <c r="I26" s="2" t="str">
        <f t="shared" si="2"/>
        <v/>
      </c>
      <c r="J26" s="24" t="str">
        <f>IF(AND(F26&gt;65,F26&lt;66),versamento*INDEX(Coefficienti2023!Z:Z,MATCH($B$4,Coefficienti2023!T:T,1)),"")</f>
        <v/>
      </c>
      <c r="K26" s="3" t="str">
        <f t="shared" si="3"/>
        <v/>
      </c>
      <c r="L26" s="2" t="str">
        <f t="shared" si="4"/>
        <v/>
      </c>
      <c r="P26" s="18"/>
    </row>
    <row r="27" spans="5:16" x14ac:dyDescent="0.25">
      <c r="E27" s="4">
        <f t="shared" si="5"/>
        <v>54425</v>
      </c>
      <c r="F27" s="5">
        <f t="shared" si="0"/>
        <v>75.846680355920597</v>
      </c>
      <c r="G27" s="5">
        <f t="shared" si="1"/>
        <v>25.002053388090349</v>
      </c>
      <c r="H27" s="3" t="str">
        <f>IF(F27&lt;65,versamento*INDEX(Coefficienti2023!D:D,MATCH(G27,Coefficienti2023!C:C,1)),IF(F27&lt;66,versamento*INDEX(Coefficienti2023!N:N,MATCH($B$4,Coefficienti2023!K:K,1)),""))</f>
        <v/>
      </c>
      <c r="I27" s="2" t="str">
        <f t="shared" si="2"/>
        <v/>
      </c>
      <c r="J27" s="24" t="str">
        <f>IF(AND(F27&gt;65,F27&lt;66),versamento*INDEX(Coefficienti2023!Z:Z,MATCH($B$4,Coefficienti2023!T:T,1)),"")</f>
        <v/>
      </c>
      <c r="K27" s="3" t="str">
        <f t="shared" si="3"/>
        <v/>
      </c>
      <c r="L27" s="2" t="str">
        <f t="shared" si="4"/>
        <v/>
      </c>
      <c r="P27" s="18"/>
    </row>
    <row r="28" spans="5:16" x14ac:dyDescent="0.25">
      <c r="E28" s="4">
        <f t="shared" si="5"/>
        <v>54790</v>
      </c>
      <c r="F28" s="5">
        <f t="shared" si="0"/>
        <v>76.845995893223815</v>
      </c>
      <c r="G28" s="5">
        <f t="shared" si="1"/>
        <v>26.001368925393567</v>
      </c>
      <c r="H28" s="3" t="str">
        <f>IF(F28&lt;65,versamento*INDEX(Coefficienti2023!D:D,MATCH(G28,Coefficienti2023!C:C,1)),IF(F28&lt;66,versamento*INDEX(Coefficienti2023!N:N,MATCH($B$4,Coefficienti2023!K:K,1)),""))</f>
        <v/>
      </c>
      <c r="I28" s="2" t="str">
        <f t="shared" si="2"/>
        <v/>
      </c>
      <c r="J28" s="24" t="str">
        <f>IF(AND(F28&gt;65,F28&lt;66),versamento*INDEX(Coefficienti2023!Z:Z,MATCH($B$4,Coefficienti2023!T:T,1)),"")</f>
        <v/>
      </c>
      <c r="K28" s="3" t="str">
        <f t="shared" si="3"/>
        <v/>
      </c>
      <c r="L28" s="2" t="str">
        <f t="shared" si="4"/>
        <v/>
      </c>
      <c r="P28" s="18"/>
    </row>
    <row r="29" spans="5:16" x14ac:dyDescent="0.25">
      <c r="E29" s="4">
        <f t="shared" si="5"/>
        <v>55155</v>
      </c>
      <c r="F29" s="5">
        <f t="shared" si="0"/>
        <v>77.845311430527033</v>
      </c>
      <c r="G29" s="5">
        <f t="shared" si="1"/>
        <v>27.000684462696782</v>
      </c>
      <c r="H29" s="3" t="str">
        <f>IF(F29&lt;65,versamento*INDEX(Coefficienti2023!D:D,MATCH(G29,Coefficienti2023!C:C,1)),IF(F29&lt;66,versamento*INDEX(Coefficienti2023!N:N,MATCH($B$4,Coefficienti2023!K:K,1)),""))</f>
        <v/>
      </c>
      <c r="I29" s="2" t="str">
        <f t="shared" si="2"/>
        <v/>
      </c>
      <c r="J29" s="24" t="str">
        <f>IF(AND(F29&gt;65,F29&lt;66),versamento*INDEX(Coefficienti2023!Z:Z,MATCH($B$4,Coefficienti2023!T:T,1)),"")</f>
        <v/>
      </c>
      <c r="K29" s="3" t="str">
        <f t="shared" si="3"/>
        <v/>
      </c>
      <c r="L29" s="2" t="str">
        <f t="shared" si="4"/>
        <v/>
      </c>
      <c r="P29" s="18"/>
    </row>
    <row r="30" spans="5:16" x14ac:dyDescent="0.25">
      <c r="E30" s="4">
        <f t="shared" si="5"/>
        <v>55520</v>
      </c>
      <c r="F30" s="5">
        <f t="shared" si="0"/>
        <v>78.844626967830251</v>
      </c>
      <c r="G30" s="5">
        <f t="shared" si="1"/>
        <v>28</v>
      </c>
      <c r="H30" s="3" t="str">
        <f>IF(F30&lt;65,versamento*INDEX(Coefficienti2023!D:D,MATCH(G30,Coefficienti2023!C:C,1)),IF(F30&lt;66,versamento*INDEX(Coefficienti2023!N:N,MATCH($B$4,Coefficienti2023!K:K,1)),""))</f>
        <v/>
      </c>
      <c r="I30" s="2" t="str">
        <f t="shared" si="2"/>
        <v/>
      </c>
      <c r="J30" s="24" t="str">
        <f>IF(AND(F30&gt;65,F30&lt;66),versamento*INDEX(Coefficienti2023!Z:Z,MATCH($B$4,Coefficienti2023!T:T,1)),"")</f>
        <v/>
      </c>
      <c r="K30" s="3" t="str">
        <f t="shared" si="3"/>
        <v/>
      </c>
      <c r="L30" s="2" t="str">
        <f t="shared" si="4"/>
        <v/>
      </c>
      <c r="P30" s="18"/>
    </row>
    <row r="31" spans="5:16" x14ac:dyDescent="0.25">
      <c r="E31" s="4">
        <f t="shared" si="5"/>
        <v>55886</v>
      </c>
      <c r="F31" s="5">
        <f t="shared" si="0"/>
        <v>79.846680355920597</v>
      </c>
      <c r="G31" s="5">
        <f t="shared" si="1"/>
        <v>29.002053388090349</v>
      </c>
      <c r="H31" s="3" t="str">
        <f>IF(F31&lt;65,versamento*INDEX(Coefficienti2023!D:D,MATCH(G31,Coefficienti2023!C:C,1)),IF(F31&lt;66,versamento*INDEX(Coefficienti2023!N:N,MATCH($B$4,Coefficienti2023!K:K,1)),""))</f>
        <v/>
      </c>
      <c r="I31" s="2" t="str">
        <f t="shared" si="2"/>
        <v/>
      </c>
      <c r="J31" s="24" t="str">
        <f>IF(AND(F31&gt;65,F31&lt;66),versamento*INDEX(Coefficienti2023!Z:Z,MATCH($B$4,Coefficienti2023!T:T,1)),"")</f>
        <v/>
      </c>
      <c r="K31" s="3" t="str">
        <f t="shared" si="3"/>
        <v/>
      </c>
      <c r="L31" s="2" t="str">
        <f t="shared" si="4"/>
        <v/>
      </c>
      <c r="P31" s="18"/>
    </row>
    <row r="32" spans="5:16" x14ac:dyDescent="0.25">
      <c r="E32" s="4">
        <f t="shared" si="5"/>
        <v>56251</v>
      </c>
      <c r="F32" s="5">
        <f t="shared" si="0"/>
        <v>80.845995893223815</v>
      </c>
      <c r="G32" s="5">
        <f t="shared" si="1"/>
        <v>30.001368925393567</v>
      </c>
      <c r="H32" s="3" t="str">
        <f>IF(F32&lt;65,versamento*INDEX(Coefficienti2023!D:D,MATCH(G32,Coefficienti2023!C:C,1)),IF(F32&lt;66,versamento*INDEX(Coefficienti2023!N:N,MATCH($B$4,Coefficienti2023!K:K,1)),""))</f>
        <v/>
      </c>
      <c r="I32" s="2" t="str">
        <f t="shared" si="2"/>
        <v/>
      </c>
      <c r="J32" s="24" t="str">
        <f>IF(AND(F32&gt;65,F32&lt;66),versamento*INDEX(Coefficienti2023!Z:Z,MATCH($B$4,Coefficienti2023!T:T,1)),"")</f>
        <v/>
      </c>
      <c r="K32" s="3" t="str">
        <f t="shared" si="3"/>
        <v/>
      </c>
      <c r="L32" s="2" t="str">
        <f t="shared" si="4"/>
        <v/>
      </c>
      <c r="P32" s="18"/>
    </row>
    <row r="33" spans="5:16" x14ac:dyDescent="0.25">
      <c r="E33" s="4">
        <f>DATE(YEAR(E32)+1,MONTH(E32),DAY(E32))</f>
        <v>56616</v>
      </c>
      <c r="F33" s="5">
        <f t="shared" si="0"/>
        <v>81.845311430527033</v>
      </c>
      <c r="G33" s="5">
        <f t="shared" si="1"/>
        <v>31.000684462696782</v>
      </c>
      <c r="H33" s="3" t="str">
        <f>IF(F33&lt;65,versamento*INDEX(Coefficienti2023!D:D,MATCH(G33,Coefficienti2023!C:C,1)),IF(F33&lt;66,versamento*INDEX(Coefficienti2023!N:N,MATCH($B$4,Coefficienti2023!K:K,1)),""))</f>
        <v/>
      </c>
      <c r="I33" s="2" t="str">
        <f t="shared" si="2"/>
        <v/>
      </c>
      <c r="J33" s="24" t="str">
        <f>IF(AND(F33&gt;65,F33&lt;66),versamento*INDEX(Coefficienti2023!Z:Z,MATCH($B$4,Coefficienti2023!T:T,1)),"")</f>
        <v/>
      </c>
      <c r="K33" s="3" t="str">
        <f t="shared" si="3"/>
        <v/>
      </c>
      <c r="L33" s="2" t="str">
        <f t="shared" si="4"/>
        <v/>
      </c>
      <c r="P33" s="18"/>
    </row>
    <row r="34" spans="5:16" x14ac:dyDescent="0.25">
      <c r="E34" s="4">
        <f t="shared" si="5"/>
        <v>56981</v>
      </c>
      <c r="F34" s="5">
        <f t="shared" ref="F34:F65" si="6">(E34-nascita)/365.25</f>
        <v>82.844626967830251</v>
      </c>
      <c r="G34" s="5">
        <f t="shared" ref="G34:G67" si="7">(E34-entrata)/365.25</f>
        <v>32</v>
      </c>
      <c r="H34" s="3" t="str">
        <f>IF(F34&lt;65,versamento*INDEX(Coefficienti2023!D:D,MATCH(G34,Coefficienti2023!C:C,1)),IF(F34&lt;66,versamento*INDEX(Coefficienti2023!N:N,MATCH($B$4,Coefficienti2023!K:K,1)),""))</f>
        <v/>
      </c>
      <c r="I34" s="2" t="str">
        <f t="shared" ref="I34:I65" si="8">IF(OR(H34="",G34=0),"",(H34/versamento)^(1/G34)-1)</f>
        <v/>
      </c>
      <c r="J34" s="24" t="str">
        <f>IF(AND(F34&gt;65,F34&lt;66),versamento*INDEX(Coefficienti2023!Z:Z,MATCH($B$4,Coefficienti2023!T:T,1)),"")</f>
        <v/>
      </c>
      <c r="K34" s="3" t="str">
        <f t="shared" ref="K34:K65" si="9">IF(AND(F34&gt;=65,F34&lt;66),PV((1+inflazione_rendita)^(1/12)-1,180,-J34),"")</f>
        <v/>
      </c>
      <c r="L34" s="2" t="str">
        <f t="shared" ref="L34:L65" si="10">IF(K34="","",(K34/versamento)^(1/G34)-1)</f>
        <v/>
      </c>
      <c r="P34" s="18"/>
    </row>
    <row r="35" spans="5:16" x14ac:dyDescent="0.25">
      <c r="E35" s="4">
        <f t="shared" si="5"/>
        <v>57347</v>
      </c>
      <c r="F35" s="5">
        <f t="shared" si="6"/>
        <v>83.846680355920597</v>
      </c>
      <c r="G35" s="5">
        <f t="shared" si="7"/>
        <v>33.002053388090346</v>
      </c>
      <c r="H35" s="3" t="str">
        <f>IF(F35&lt;65,versamento*INDEX(Coefficienti2023!D:D,MATCH(G35,Coefficienti2023!C:C,1)),IF(F35&lt;66,versamento*INDEX(Coefficienti2023!N:N,MATCH($B$4,Coefficienti2023!K:K,1)),""))</f>
        <v/>
      </c>
      <c r="I35" s="2" t="str">
        <f t="shared" si="8"/>
        <v/>
      </c>
      <c r="J35" s="24" t="str">
        <f>IF(AND(F35&gt;65,F35&lt;66),versamento*INDEX(Coefficienti2023!Z:Z,MATCH($B$4,Coefficienti2023!T:T,1)),"")</f>
        <v/>
      </c>
      <c r="K35" s="3" t="str">
        <f t="shared" si="9"/>
        <v/>
      </c>
      <c r="L35" s="2" t="str">
        <f t="shared" si="10"/>
        <v/>
      </c>
      <c r="P35" s="18"/>
    </row>
    <row r="36" spans="5:16" x14ac:dyDescent="0.25">
      <c r="E36" s="4">
        <f t="shared" si="5"/>
        <v>57712</v>
      </c>
      <c r="F36" s="5">
        <f t="shared" si="6"/>
        <v>84.845995893223815</v>
      </c>
      <c r="G36" s="5">
        <f t="shared" si="7"/>
        <v>34.001368925393564</v>
      </c>
      <c r="H36" s="3" t="str">
        <f>IF(F36&lt;65,versamento*INDEX(Coefficienti2023!D:D,MATCH(G36,Coefficienti2023!C:C,1)),IF(F36&lt;66,versamento*INDEX(Coefficienti2023!N:N,MATCH($B$4,Coefficienti2023!K:K,1)),""))</f>
        <v/>
      </c>
      <c r="I36" s="2" t="str">
        <f t="shared" si="8"/>
        <v/>
      </c>
      <c r="J36" s="24" t="str">
        <f>IF(AND(F36&gt;65,F36&lt;66),versamento*INDEX(Coefficienti2023!Z:Z,MATCH($B$4,Coefficienti2023!T:T,1)),"")</f>
        <v/>
      </c>
      <c r="K36" s="3" t="str">
        <f t="shared" si="9"/>
        <v/>
      </c>
      <c r="L36" s="2" t="str">
        <f t="shared" si="10"/>
        <v/>
      </c>
      <c r="P36" s="18"/>
    </row>
    <row r="37" spans="5:16" x14ac:dyDescent="0.25">
      <c r="E37" s="4">
        <f t="shared" si="5"/>
        <v>58077</v>
      </c>
      <c r="F37" s="5">
        <f t="shared" si="6"/>
        <v>85.845311430527033</v>
      </c>
      <c r="G37" s="5">
        <f t="shared" si="7"/>
        <v>35.000684462696782</v>
      </c>
      <c r="H37" s="3" t="str">
        <f>IF(F37&lt;65,versamento*INDEX(Coefficienti2023!D:D,MATCH(G37,Coefficienti2023!C:C,1)),IF(F37&lt;66,versamento*INDEX(Coefficienti2023!N:N,MATCH($B$4,Coefficienti2023!K:K,1)),""))</f>
        <v/>
      </c>
      <c r="I37" s="2" t="str">
        <f t="shared" si="8"/>
        <v/>
      </c>
      <c r="J37" s="24" t="str">
        <f>IF(AND(F37&gt;65,F37&lt;66),versamento*INDEX(Coefficienti2023!Z:Z,MATCH($B$4,Coefficienti2023!T:T,1)),"")</f>
        <v/>
      </c>
      <c r="K37" s="3" t="str">
        <f t="shared" si="9"/>
        <v/>
      </c>
      <c r="L37" s="2" t="str">
        <f t="shared" si="10"/>
        <v/>
      </c>
      <c r="P37" s="18"/>
    </row>
    <row r="38" spans="5:16" x14ac:dyDescent="0.25">
      <c r="E38" s="4">
        <f t="shared" si="5"/>
        <v>58442</v>
      </c>
      <c r="F38" s="5">
        <f t="shared" si="6"/>
        <v>86.844626967830251</v>
      </c>
      <c r="G38" s="5">
        <f t="shared" si="7"/>
        <v>36</v>
      </c>
      <c r="H38" s="3" t="str">
        <f>IF(F38&lt;65,versamento*INDEX(Coefficienti2023!D:D,MATCH(G38,Coefficienti2023!C:C,1)),IF(F38&lt;66,versamento*INDEX(Coefficienti2023!N:N,MATCH($B$4,Coefficienti2023!K:K,1)),""))</f>
        <v/>
      </c>
      <c r="I38" s="2" t="str">
        <f t="shared" si="8"/>
        <v/>
      </c>
      <c r="J38" s="24" t="str">
        <f>IF(AND(F38&gt;65,F38&lt;66),versamento*INDEX(Coefficienti2023!Z:Z,MATCH($B$4,Coefficienti2023!T:T,1)),"")</f>
        <v/>
      </c>
      <c r="K38" s="3" t="str">
        <f t="shared" si="9"/>
        <v/>
      </c>
      <c r="L38" s="2" t="str">
        <f t="shared" si="10"/>
        <v/>
      </c>
      <c r="P38" s="18"/>
    </row>
    <row r="39" spans="5:16" x14ac:dyDescent="0.25">
      <c r="E39" s="4">
        <f t="shared" si="5"/>
        <v>58808</v>
      </c>
      <c r="F39" s="5">
        <f t="shared" si="6"/>
        <v>87.846680355920597</v>
      </c>
      <c r="G39" s="5">
        <f t="shared" si="7"/>
        <v>37.002053388090346</v>
      </c>
      <c r="H39" s="3" t="str">
        <f>IF(F39&lt;65,versamento*INDEX(Coefficienti2023!D:D,MATCH(G39,Coefficienti2023!C:C,1)),IF(F39&lt;66,versamento*INDEX(Coefficienti2023!N:N,MATCH($B$4,Coefficienti2023!K:K,1)),""))</f>
        <v/>
      </c>
      <c r="I39" s="2" t="str">
        <f t="shared" si="8"/>
        <v/>
      </c>
      <c r="J39" s="24" t="str">
        <f>IF(AND(F39&gt;65,F39&lt;66),versamento*INDEX(Coefficienti2023!Z:Z,MATCH($B$4,Coefficienti2023!T:T,1)),"")</f>
        <v/>
      </c>
      <c r="K39" s="3" t="str">
        <f t="shared" si="9"/>
        <v/>
      </c>
      <c r="L39" s="2" t="str">
        <f t="shared" si="10"/>
        <v/>
      </c>
      <c r="P39" s="18"/>
    </row>
    <row r="40" spans="5:16" x14ac:dyDescent="0.25">
      <c r="E40" s="4">
        <f t="shared" si="5"/>
        <v>59173</v>
      </c>
      <c r="F40" s="5">
        <f t="shared" si="6"/>
        <v>88.845995893223815</v>
      </c>
      <c r="G40" s="5">
        <f t="shared" si="7"/>
        <v>38.001368925393564</v>
      </c>
      <c r="H40" s="3" t="str">
        <f>IF(F40&lt;65,versamento*INDEX(Coefficienti2023!D:D,MATCH(G40,Coefficienti2023!C:C,1)),IF(F40&lt;66,versamento*INDEX(Coefficienti2023!N:N,MATCH($B$4,Coefficienti2023!K:K,1)),""))</f>
        <v/>
      </c>
      <c r="I40" s="2" t="str">
        <f t="shared" si="8"/>
        <v/>
      </c>
      <c r="J40" s="24" t="str">
        <f>IF(AND(F40&gt;65,F40&lt;66),versamento*INDEX(Coefficienti2023!Z:Z,MATCH($B$4,Coefficienti2023!T:T,1)),"")</f>
        <v/>
      </c>
      <c r="K40" s="3" t="str">
        <f t="shared" si="9"/>
        <v/>
      </c>
      <c r="L40" s="2" t="str">
        <f t="shared" si="10"/>
        <v/>
      </c>
      <c r="P40" s="18"/>
    </row>
    <row r="41" spans="5:16" x14ac:dyDescent="0.25">
      <c r="E41" s="4">
        <f t="shared" si="5"/>
        <v>59538</v>
      </c>
      <c r="F41" s="5">
        <f t="shared" si="6"/>
        <v>89.845311430527033</v>
      </c>
      <c r="G41" s="5">
        <f t="shared" si="7"/>
        <v>39.000684462696782</v>
      </c>
      <c r="H41" s="3" t="str">
        <f>IF(F41&lt;65,versamento*INDEX(Coefficienti2023!D:D,MATCH(G41,Coefficienti2023!C:C,1)),IF(F41&lt;66,versamento*INDEX(Coefficienti2023!N:N,MATCH($B$4,Coefficienti2023!K:K,1)),""))</f>
        <v/>
      </c>
      <c r="I41" s="2" t="str">
        <f t="shared" si="8"/>
        <v/>
      </c>
      <c r="J41" s="24" t="str">
        <f>IF(AND(F41&gt;65,F41&lt;66),versamento*INDEX(Coefficienti2023!Z:Z,MATCH($B$4,Coefficienti2023!T:T,1)),"")</f>
        <v/>
      </c>
      <c r="K41" s="3" t="str">
        <f t="shared" si="9"/>
        <v/>
      </c>
      <c r="L41" s="2" t="str">
        <f t="shared" si="10"/>
        <v/>
      </c>
      <c r="P41" s="18"/>
    </row>
    <row r="42" spans="5:16" x14ac:dyDescent="0.25">
      <c r="E42" s="4">
        <f t="shared" si="5"/>
        <v>59903</v>
      </c>
      <c r="F42" s="5">
        <f t="shared" si="6"/>
        <v>90.844626967830251</v>
      </c>
      <c r="G42" s="5">
        <f t="shared" si="7"/>
        <v>40</v>
      </c>
      <c r="H42" s="3" t="str">
        <f>IF(F42&lt;65,versamento*INDEX(Coefficienti2023!D:D,MATCH(G42,Coefficienti2023!C:C,1)),IF(F42&lt;66,versamento*INDEX(Coefficienti2023!N:N,MATCH($B$4,Coefficienti2023!K:K,1)),""))</f>
        <v/>
      </c>
      <c r="I42" s="2" t="str">
        <f t="shared" si="8"/>
        <v/>
      </c>
      <c r="J42" s="24" t="str">
        <f>IF(AND(F42&gt;65,F42&lt;66),versamento*INDEX(Coefficienti2023!Z:Z,MATCH($B$4,Coefficienti2023!T:T,1)),"")</f>
        <v/>
      </c>
      <c r="K42" s="3" t="str">
        <f t="shared" si="9"/>
        <v/>
      </c>
      <c r="L42" s="2" t="str">
        <f t="shared" si="10"/>
        <v/>
      </c>
      <c r="P42" s="18"/>
    </row>
    <row r="43" spans="5:16" x14ac:dyDescent="0.25">
      <c r="E43" s="4">
        <f t="shared" si="5"/>
        <v>60269</v>
      </c>
      <c r="F43" s="5">
        <f t="shared" si="6"/>
        <v>91.846680355920597</v>
      </c>
      <c r="G43" s="5">
        <f t="shared" si="7"/>
        <v>41.002053388090346</v>
      </c>
      <c r="H43" s="3" t="str">
        <f>IF(F43&lt;65,versamento*INDEX(Coefficienti2023!D:D,MATCH(G43,Coefficienti2023!C:C,1)),IF(F43&lt;66,versamento*INDEX(Coefficienti2023!N:N,MATCH($B$4,Coefficienti2023!K:K,1)),""))</f>
        <v/>
      </c>
      <c r="I43" s="2" t="str">
        <f t="shared" si="8"/>
        <v/>
      </c>
      <c r="J43" s="24" t="str">
        <f>IF(AND(F43&gt;65,F43&lt;66),versamento*INDEX(Coefficienti2023!Z:Z,MATCH($B$4,Coefficienti2023!T:T,1)),"")</f>
        <v/>
      </c>
      <c r="K43" s="3" t="str">
        <f t="shared" si="9"/>
        <v/>
      </c>
      <c r="L43" s="2" t="str">
        <f t="shared" si="10"/>
        <v/>
      </c>
      <c r="P43" s="18"/>
    </row>
    <row r="44" spans="5:16" x14ac:dyDescent="0.25">
      <c r="E44" s="4">
        <f t="shared" si="5"/>
        <v>60634</v>
      </c>
      <c r="F44" s="5">
        <f t="shared" si="6"/>
        <v>92.845995893223815</v>
      </c>
      <c r="G44" s="5">
        <f t="shared" si="7"/>
        <v>42.001368925393564</v>
      </c>
      <c r="H44" s="3" t="str">
        <f>IF(F44&lt;65,versamento*INDEX(Coefficienti2023!D:D,MATCH(G44,Coefficienti2023!C:C,1)),IF(F44&lt;66,versamento*INDEX(Coefficienti2023!N:N,MATCH($B$4,Coefficienti2023!K:K,1)),""))</f>
        <v/>
      </c>
      <c r="I44" s="2" t="str">
        <f t="shared" si="8"/>
        <v/>
      </c>
      <c r="J44" s="24" t="str">
        <f>IF(AND(F44&gt;65,F44&lt;66),versamento*INDEX(Coefficienti2023!Z:Z,MATCH($B$4,Coefficienti2023!T:T,1)),"")</f>
        <v/>
      </c>
      <c r="K44" s="3" t="str">
        <f t="shared" si="9"/>
        <v/>
      </c>
      <c r="L44" s="2" t="str">
        <f t="shared" si="10"/>
        <v/>
      </c>
      <c r="P44" s="18"/>
    </row>
    <row r="45" spans="5:16" x14ac:dyDescent="0.25">
      <c r="E45" s="4">
        <f t="shared" si="5"/>
        <v>60999</v>
      </c>
      <c r="F45" s="5">
        <f t="shared" si="6"/>
        <v>93.845311430527033</v>
      </c>
      <c r="G45" s="5">
        <f t="shared" si="7"/>
        <v>43.000684462696782</v>
      </c>
      <c r="H45" s="3" t="str">
        <f>IF(F45&lt;65,versamento*INDEX(Coefficienti2023!D:D,MATCH(G45,Coefficienti2023!C:C,1)),IF(F45&lt;66,versamento*INDEX(Coefficienti2023!N:N,MATCH($B$4,Coefficienti2023!K:K,1)),""))</f>
        <v/>
      </c>
      <c r="I45" s="2" t="str">
        <f t="shared" si="8"/>
        <v/>
      </c>
      <c r="J45" s="24" t="str">
        <f>IF(AND(F45&gt;65,F45&lt;66),versamento*INDEX(Coefficienti2023!Z:Z,MATCH($B$4,Coefficienti2023!T:T,1)),"")</f>
        <v/>
      </c>
      <c r="K45" s="3" t="str">
        <f t="shared" si="9"/>
        <v/>
      </c>
      <c r="L45" s="2" t="str">
        <f t="shared" si="10"/>
        <v/>
      </c>
      <c r="P45" s="18"/>
    </row>
    <row r="46" spans="5:16" x14ac:dyDescent="0.25">
      <c r="E46" s="4">
        <f t="shared" si="5"/>
        <v>61364</v>
      </c>
      <c r="F46" s="5">
        <f t="shared" si="6"/>
        <v>94.844626967830251</v>
      </c>
      <c r="G46" s="5">
        <f t="shared" si="7"/>
        <v>44</v>
      </c>
      <c r="H46" s="3" t="str">
        <f>IF(F46&lt;65,versamento*INDEX(Coefficienti2023!D:D,MATCH(G46,Coefficienti2023!C:C,1)),IF(F46&lt;66,versamento*INDEX(Coefficienti2023!N:N,MATCH($B$4,Coefficienti2023!K:K,1)),""))</f>
        <v/>
      </c>
      <c r="I46" s="2" t="str">
        <f t="shared" si="8"/>
        <v/>
      </c>
      <c r="J46" s="24" t="str">
        <f>IF(AND(F46&gt;65,F46&lt;66),versamento*INDEX(Coefficienti2023!Z:Z,MATCH($B$4,Coefficienti2023!T:T,1)),"")</f>
        <v/>
      </c>
      <c r="K46" s="3" t="str">
        <f t="shared" si="9"/>
        <v/>
      </c>
      <c r="L46" s="2" t="str">
        <f t="shared" si="10"/>
        <v/>
      </c>
      <c r="P46" s="18"/>
    </row>
    <row r="47" spans="5:16" x14ac:dyDescent="0.25">
      <c r="E47" s="4">
        <f t="shared" ref="E47:E67" si="11">DATE(YEAR(E46)+1,MONTH(E46),DAY(E46))</f>
        <v>61730</v>
      </c>
      <c r="F47" s="5">
        <f t="shared" si="6"/>
        <v>95.846680355920597</v>
      </c>
      <c r="G47" s="5">
        <f t="shared" si="7"/>
        <v>45.002053388090346</v>
      </c>
      <c r="H47" s="3" t="str">
        <f>IF(F47&lt;65,versamento*INDEX(Coefficienti2023!D:D,MATCH(G47,Coefficienti2023!C:C,1)),IF(F47&lt;66,versamento*INDEX(Coefficienti2023!N:N,MATCH($B$4,Coefficienti2023!K:K,1)),""))</f>
        <v/>
      </c>
      <c r="I47" s="2" t="str">
        <f t="shared" si="8"/>
        <v/>
      </c>
      <c r="J47" s="24" t="str">
        <f>IF(AND(F47&gt;65,F47&lt;66),versamento*INDEX(Coefficienti2023!Z:Z,MATCH($B$4,Coefficienti2023!T:T,1)),"")</f>
        <v/>
      </c>
      <c r="K47" s="3" t="str">
        <f t="shared" si="9"/>
        <v/>
      </c>
      <c r="L47" s="2" t="str">
        <f t="shared" si="10"/>
        <v/>
      </c>
      <c r="P47" s="18"/>
    </row>
    <row r="48" spans="5:16" x14ac:dyDescent="0.25">
      <c r="E48" s="4">
        <f t="shared" si="11"/>
        <v>62095</v>
      </c>
      <c r="F48" s="5">
        <f t="shared" si="6"/>
        <v>96.845995893223815</v>
      </c>
      <c r="G48" s="5">
        <f t="shared" si="7"/>
        <v>46.001368925393564</v>
      </c>
      <c r="H48" s="3" t="str">
        <f>IF(F48&lt;65,versamento*INDEX(Coefficienti2023!D:D,MATCH(G48,Coefficienti2023!C:C,1)),IF(F48&lt;66,versamento*INDEX(Coefficienti2023!N:N,MATCH($B$4,Coefficienti2023!K:K,1)),""))</f>
        <v/>
      </c>
      <c r="I48" s="2" t="str">
        <f t="shared" si="8"/>
        <v/>
      </c>
      <c r="J48" s="24" t="str">
        <f>IF(AND(F48&gt;65,F48&lt;66),versamento*INDEX(Coefficienti2023!Z:Z,MATCH($B$4,Coefficienti2023!T:T,1)),"")</f>
        <v/>
      </c>
      <c r="K48" s="3" t="str">
        <f t="shared" si="9"/>
        <v/>
      </c>
      <c r="L48" s="2" t="str">
        <f t="shared" si="10"/>
        <v/>
      </c>
      <c r="P48" s="18"/>
    </row>
    <row r="49" spans="5:16" x14ac:dyDescent="0.25">
      <c r="E49" s="4">
        <f t="shared" si="11"/>
        <v>62460</v>
      </c>
      <c r="F49" s="5">
        <f t="shared" si="6"/>
        <v>97.845311430527033</v>
      </c>
      <c r="G49" s="5">
        <f t="shared" si="7"/>
        <v>47.000684462696782</v>
      </c>
      <c r="H49" s="3" t="str">
        <f>IF(F49&lt;65,versamento*INDEX(Coefficienti2023!D:D,MATCH(G49,Coefficienti2023!C:C,1)),IF(F49&lt;66,versamento*INDEX(Coefficienti2023!N:N,MATCH($B$4,Coefficienti2023!K:K,1)),""))</f>
        <v/>
      </c>
      <c r="I49" s="2" t="str">
        <f t="shared" si="8"/>
        <v/>
      </c>
      <c r="J49" s="24" t="str">
        <f>IF(AND(F49&gt;65,F49&lt;66),versamento*INDEX(Coefficienti2023!Z:Z,MATCH($B$4,Coefficienti2023!T:T,1)),"")</f>
        <v/>
      </c>
      <c r="K49" s="3" t="str">
        <f t="shared" si="9"/>
        <v/>
      </c>
      <c r="L49" s="2" t="str">
        <f t="shared" si="10"/>
        <v/>
      </c>
      <c r="P49" s="18"/>
    </row>
    <row r="50" spans="5:16" x14ac:dyDescent="0.25">
      <c r="E50" s="4">
        <f t="shared" si="11"/>
        <v>62825</v>
      </c>
      <c r="F50" s="5">
        <f t="shared" si="6"/>
        <v>98.844626967830251</v>
      </c>
      <c r="G50" s="5">
        <f t="shared" si="7"/>
        <v>48</v>
      </c>
      <c r="H50" s="3" t="str">
        <f>IF(F50&lt;65,versamento*INDEX(Coefficienti2023!D:D,MATCH(G50,Coefficienti2023!C:C,1)),IF(F50&lt;66,versamento*INDEX(Coefficienti2023!N:N,MATCH($B$4,Coefficienti2023!K:K,1)),""))</f>
        <v/>
      </c>
      <c r="I50" s="2" t="str">
        <f t="shared" si="8"/>
        <v/>
      </c>
      <c r="J50" s="24" t="str">
        <f>IF(AND(F50&gt;65,F50&lt;66),versamento*INDEX(Coefficienti2023!Z:Z,MATCH($B$4,Coefficienti2023!T:T,1)),"")</f>
        <v/>
      </c>
      <c r="K50" s="3" t="str">
        <f t="shared" si="9"/>
        <v/>
      </c>
      <c r="L50" s="2" t="str">
        <f t="shared" si="10"/>
        <v/>
      </c>
      <c r="P50" s="18"/>
    </row>
    <row r="51" spans="5:16" x14ac:dyDescent="0.25">
      <c r="E51" s="4">
        <f t="shared" si="11"/>
        <v>63191</v>
      </c>
      <c r="F51" s="5">
        <f t="shared" si="6"/>
        <v>99.846680355920597</v>
      </c>
      <c r="G51" s="5">
        <f t="shared" si="7"/>
        <v>49.002053388090346</v>
      </c>
      <c r="H51" s="3" t="str">
        <f>IF(F51&lt;65,versamento*INDEX(Coefficienti2023!D:D,MATCH(G51,Coefficienti2023!C:C,1)),IF(F51&lt;66,versamento*INDEX(Coefficienti2023!N:N,MATCH($B$4,Coefficienti2023!K:K,1)),""))</f>
        <v/>
      </c>
      <c r="I51" s="2" t="str">
        <f t="shared" si="8"/>
        <v/>
      </c>
      <c r="J51" s="24" t="str">
        <f>IF(AND(F51&gt;65,F51&lt;66),versamento*INDEX(Coefficienti2023!Z:Z,MATCH($B$4,Coefficienti2023!T:T,1)),"")</f>
        <v/>
      </c>
      <c r="K51" s="3" t="str">
        <f t="shared" si="9"/>
        <v/>
      </c>
      <c r="L51" s="2" t="str">
        <f t="shared" si="10"/>
        <v/>
      </c>
      <c r="P51" s="18"/>
    </row>
    <row r="52" spans="5:16" x14ac:dyDescent="0.25">
      <c r="E52" s="4">
        <f t="shared" si="11"/>
        <v>63556</v>
      </c>
      <c r="F52" s="5">
        <f t="shared" si="6"/>
        <v>100.84599589322382</v>
      </c>
      <c r="G52" s="5">
        <f t="shared" si="7"/>
        <v>50.001368925393564</v>
      </c>
      <c r="H52" s="3" t="str">
        <f>IF(F52&lt;65,versamento*INDEX(Coefficienti2023!D:D,MATCH(G52,Coefficienti2023!C:C,1)),IF(F52&lt;66,versamento*INDEX(Coefficienti2023!N:N,MATCH($B$4,Coefficienti2023!K:K,1)),""))</f>
        <v/>
      </c>
      <c r="I52" s="2" t="str">
        <f t="shared" si="8"/>
        <v/>
      </c>
      <c r="J52" s="24" t="str">
        <f>IF(AND(F52&gt;65,F52&lt;66),versamento*INDEX(Coefficienti2023!Z:Z,MATCH($B$4,Coefficienti2023!T:T,1)),"")</f>
        <v/>
      </c>
      <c r="K52" s="3" t="str">
        <f t="shared" si="9"/>
        <v/>
      </c>
      <c r="L52" s="2" t="str">
        <f t="shared" si="10"/>
        <v/>
      </c>
      <c r="P52" s="18"/>
    </row>
    <row r="53" spans="5:16" x14ac:dyDescent="0.25">
      <c r="E53" s="4">
        <f t="shared" si="11"/>
        <v>63921</v>
      </c>
      <c r="F53" s="5">
        <f t="shared" si="6"/>
        <v>101.84531143052703</v>
      </c>
      <c r="G53" s="5">
        <f t="shared" si="7"/>
        <v>51.000684462696782</v>
      </c>
      <c r="H53" s="3" t="str">
        <f>IF(F53&lt;65,versamento*INDEX(Coefficienti2023!D:D,MATCH(G53,Coefficienti2023!C:C,1)),IF(F53&lt;66,versamento*INDEX(Coefficienti2023!N:N,MATCH($B$4,Coefficienti2023!K:K,1)),""))</f>
        <v/>
      </c>
      <c r="I53" s="2" t="str">
        <f t="shared" si="8"/>
        <v/>
      </c>
      <c r="J53" s="24" t="str">
        <f>IF(AND(F53&gt;65,F53&lt;66),versamento*INDEX(Coefficienti2023!Z:Z,MATCH($B$4,Coefficienti2023!T:T,1)),"")</f>
        <v/>
      </c>
      <c r="K53" s="3" t="str">
        <f t="shared" si="9"/>
        <v/>
      </c>
      <c r="L53" s="2" t="str">
        <f t="shared" si="10"/>
        <v/>
      </c>
      <c r="P53" s="18"/>
    </row>
    <row r="54" spans="5:16" x14ac:dyDescent="0.25">
      <c r="E54" s="4">
        <f t="shared" si="11"/>
        <v>64286</v>
      </c>
      <c r="F54" s="5">
        <f t="shared" si="6"/>
        <v>102.84462696783025</v>
      </c>
      <c r="G54" s="5">
        <f t="shared" si="7"/>
        <v>52</v>
      </c>
      <c r="H54" s="3" t="str">
        <f>IF(F54&lt;65,versamento*INDEX(Coefficienti2023!D:D,MATCH(G54,Coefficienti2023!C:C,1)),IF(F54&lt;66,versamento*INDEX(Coefficienti2023!N:N,MATCH($B$4,Coefficienti2023!K:K,1)),""))</f>
        <v/>
      </c>
      <c r="I54" s="2" t="str">
        <f t="shared" si="8"/>
        <v/>
      </c>
      <c r="J54" s="24" t="str">
        <f>IF(AND(F54&gt;65,F54&lt;66),versamento*INDEX(Coefficienti2023!Z:Z,MATCH($B$4,Coefficienti2023!T:T,1)),"")</f>
        <v/>
      </c>
      <c r="K54" s="3" t="str">
        <f t="shared" si="9"/>
        <v/>
      </c>
      <c r="L54" s="2" t="str">
        <f t="shared" si="10"/>
        <v/>
      </c>
      <c r="P54" s="18"/>
    </row>
    <row r="55" spans="5:16" x14ac:dyDescent="0.25">
      <c r="E55" s="4">
        <f t="shared" si="11"/>
        <v>64652</v>
      </c>
      <c r="F55" s="5">
        <f t="shared" si="6"/>
        <v>103.8466803559206</v>
      </c>
      <c r="G55" s="5">
        <f t="shared" si="7"/>
        <v>53.002053388090346</v>
      </c>
      <c r="H55" s="3" t="str">
        <f>IF(F55&lt;65,versamento*INDEX(Coefficienti2023!D:D,MATCH(G55,Coefficienti2023!C:C,1)),IF(F55&lt;66,versamento*INDEX(Coefficienti2023!N:N,MATCH($B$4,Coefficienti2023!K:K,1)),""))</f>
        <v/>
      </c>
      <c r="I55" s="2" t="str">
        <f t="shared" si="8"/>
        <v/>
      </c>
      <c r="J55" s="24" t="str">
        <f>IF(AND(F55&gt;65,F55&lt;66),versamento*INDEX(Coefficienti2023!Z:Z,MATCH($B$4,Coefficienti2023!T:T,1)),"")</f>
        <v/>
      </c>
      <c r="K55" s="3" t="str">
        <f t="shared" si="9"/>
        <v/>
      </c>
      <c r="L55" s="2" t="str">
        <f t="shared" si="10"/>
        <v/>
      </c>
      <c r="P55" s="18"/>
    </row>
    <row r="56" spans="5:16" x14ac:dyDescent="0.25">
      <c r="E56" s="4">
        <f t="shared" si="11"/>
        <v>65017</v>
      </c>
      <c r="F56" s="5">
        <f t="shared" si="6"/>
        <v>104.84599589322382</v>
      </c>
      <c r="G56" s="5">
        <f t="shared" si="7"/>
        <v>54.001368925393564</v>
      </c>
      <c r="H56" s="3" t="str">
        <f>IF(F56&lt;65,versamento*INDEX(Coefficienti2023!D:D,MATCH(G56,Coefficienti2023!C:C,1)),IF(F56&lt;66,versamento*INDEX(Coefficienti2023!N:N,MATCH($B$4,Coefficienti2023!K:K,1)),""))</f>
        <v/>
      </c>
      <c r="I56" s="2" t="str">
        <f t="shared" si="8"/>
        <v/>
      </c>
      <c r="J56" s="24" t="str">
        <f>IF(AND(F56&gt;65,F56&lt;66),versamento*INDEX(Coefficienti2023!Z:Z,MATCH($B$4,Coefficienti2023!T:T,1)),"")</f>
        <v/>
      </c>
      <c r="K56" s="3" t="str">
        <f t="shared" si="9"/>
        <v/>
      </c>
      <c r="L56" s="2" t="str">
        <f t="shared" si="10"/>
        <v/>
      </c>
      <c r="P56" s="18"/>
    </row>
    <row r="57" spans="5:16" x14ac:dyDescent="0.25">
      <c r="E57" s="4">
        <f t="shared" si="11"/>
        <v>65382</v>
      </c>
      <c r="F57" s="5">
        <f t="shared" si="6"/>
        <v>105.84531143052703</v>
      </c>
      <c r="G57" s="5">
        <f t="shared" si="7"/>
        <v>55.000684462696782</v>
      </c>
      <c r="H57" s="3" t="str">
        <f>IF(F57&lt;65,versamento*INDEX(Coefficienti2023!D:D,MATCH(G57,Coefficienti2023!C:C,1)),IF(F57&lt;66,versamento*INDEX(Coefficienti2023!N:N,MATCH($B$4,Coefficienti2023!K:K,1)),""))</f>
        <v/>
      </c>
      <c r="I57" s="2" t="str">
        <f t="shared" si="8"/>
        <v/>
      </c>
      <c r="J57" s="24" t="str">
        <f>IF(AND(F57&gt;65,F57&lt;66),versamento*INDEX(Coefficienti2023!Z:Z,MATCH($B$4,Coefficienti2023!T:T,1)),"")</f>
        <v/>
      </c>
      <c r="K57" s="3" t="str">
        <f t="shared" si="9"/>
        <v/>
      </c>
      <c r="L57" s="2" t="str">
        <f t="shared" si="10"/>
        <v/>
      </c>
      <c r="P57" s="18"/>
    </row>
    <row r="58" spans="5:16" x14ac:dyDescent="0.25">
      <c r="E58" s="4">
        <f t="shared" si="11"/>
        <v>65747</v>
      </c>
      <c r="F58" s="5">
        <f t="shared" si="6"/>
        <v>106.84462696783025</v>
      </c>
      <c r="G58" s="5">
        <f t="shared" si="7"/>
        <v>56</v>
      </c>
      <c r="H58" s="3" t="str">
        <f>IF(F58&lt;65,versamento*INDEX(Coefficienti2023!D:D,MATCH(G58,Coefficienti2023!C:C,1)),IF(F58&lt;66,versamento*INDEX(Coefficienti2023!N:N,MATCH($B$4,Coefficienti2023!K:K,1)),""))</f>
        <v/>
      </c>
      <c r="I58" s="2" t="str">
        <f t="shared" si="8"/>
        <v/>
      </c>
      <c r="J58" s="24" t="str">
        <f>IF(AND(F58&gt;65,F58&lt;66),versamento*INDEX(Coefficienti2023!Z:Z,MATCH($B$4,Coefficienti2023!T:T,1)),"")</f>
        <v/>
      </c>
      <c r="K58" s="3" t="str">
        <f t="shared" si="9"/>
        <v/>
      </c>
      <c r="L58" s="2" t="str">
        <f t="shared" si="10"/>
        <v/>
      </c>
      <c r="P58" s="18"/>
    </row>
    <row r="59" spans="5:16" x14ac:dyDescent="0.25">
      <c r="E59" s="4">
        <f t="shared" si="11"/>
        <v>66113</v>
      </c>
      <c r="F59" s="5">
        <f t="shared" si="6"/>
        <v>107.8466803559206</v>
      </c>
      <c r="G59" s="5">
        <f t="shared" si="7"/>
        <v>57.002053388090346</v>
      </c>
      <c r="H59" s="3" t="str">
        <f>IF(F59&lt;65,versamento*INDEX(Coefficienti2023!D:D,MATCH(G59,Coefficienti2023!C:C,1)),IF(F59&lt;66,versamento*INDEX(Coefficienti2023!N:N,MATCH($B$4,Coefficienti2023!K:K,1)),""))</f>
        <v/>
      </c>
      <c r="I59" s="2" t="str">
        <f t="shared" si="8"/>
        <v/>
      </c>
      <c r="J59" s="24" t="str">
        <f>IF(AND(F59&gt;65,F59&lt;66),versamento*INDEX(Coefficienti2023!Z:Z,MATCH($B$4,Coefficienti2023!T:T,1)),"")</f>
        <v/>
      </c>
      <c r="K59" s="3" t="str">
        <f t="shared" si="9"/>
        <v/>
      </c>
      <c r="L59" s="2" t="str">
        <f t="shared" si="10"/>
        <v/>
      </c>
      <c r="P59" s="18"/>
    </row>
    <row r="60" spans="5:16" x14ac:dyDescent="0.25">
      <c r="E60" s="4">
        <f t="shared" si="11"/>
        <v>66478</v>
      </c>
      <c r="F60" s="5">
        <f t="shared" si="6"/>
        <v>108.84599589322382</v>
      </c>
      <c r="G60" s="5">
        <f t="shared" si="7"/>
        <v>58.001368925393564</v>
      </c>
      <c r="H60" s="3" t="str">
        <f>IF(F60&lt;65,versamento*INDEX(Coefficienti2023!D:D,MATCH(G60,Coefficienti2023!C:C,1)),IF(F60&lt;66,versamento*INDEX(Coefficienti2023!N:N,MATCH($B$4,Coefficienti2023!K:K,1)),""))</f>
        <v/>
      </c>
      <c r="I60" s="2" t="str">
        <f t="shared" si="8"/>
        <v/>
      </c>
      <c r="J60" s="24" t="str">
        <f>IF(AND(F60&gt;65,F60&lt;66),versamento*INDEX(Coefficienti2023!Z:Z,MATCH($B$4,Coefficienti2023!T:T,1)),"")</f>
        <v/>
      </c>
      <c r="K60" s="3" t="str">
        <f t="shared" si="9"/>
        <v/>
      </c>
      <c r="L60" s="2" t="str">
        <f t="shared" si="10"/>
        <v/>
      </c>
      <c r="P60" s="18"/>
    </row>
    <row r="61" spans="5:16" x14ac:dyDescent="0.25">
      <c r="E61" s="4">
        <f t="shared" si="11"/>
        <v>66843</v>
      </c>
      <c r="F61" s="5">
        <f t="shared" si="6"/>
        <v>109.84531143052703</v>
      </c>
      <c r="G61" s="5">
        <f t="shared" si="7"/>
        <v>59.000684462696782</v>
      </c>
      <c r="H61" s="3" t="str">
        <f>IF(F61&lt;65,versamento*INDEX(Coefficienti2023!D:D,MATCH(G61,Coefficienti2023!C:C,1)),IF(F61&lt;66,versamento*INDEX(Coefficienti2023!N:N,MATCH($B$4,Coefficienti2023!K:K,1)),""))</f>
        <v/>
      </c>
      <c r="I61" s="2" t="str">
        <f t="shared" si="8"/>
        <v/>
      </c>
      <c r="J61" s="24" t="str">
        <f>IF(AND(F61&gt;65,F61&lt;66),versamento*INDEX(Coefficienti2023!Z:Z,MATCH($B$4,Coefficienti2023!T:T,1)),"")</f>
        <v/>
      </c>
      <c r="K61" s="3" t="str">
        <f t="shared" si="9"/>
        <v/>
      </c>
      <c r="L61" s="2" t="str">
        <f t="shared" si="10"/>
        <v/>
      </c>
      <c r="P61" s="18"/>
    </row>
    <row r="62" spans="5:16" x14ac:dyDescent="0.25">
      <c r="E62" s="4">
        <f t="shared" si="11"/>
        <v>67208</v>
      </c>
      <c r="F62" s="5">
        <f t="shared" si="6"/>
        <v>110.84462696783025</v>
      </c>
      <c r="G62" s="5">
        <f t="shared" si="7"/>
        <v>60</v>
      </c>
      <c r="H62" s="3" t="str">
        <f>IF(F62&lt;65,versamento*INDEX(Coefficienti2023!D:D,MATCH(G62,Coefficienti2023!C:C,1)),IF(F62&lt;66,versamento*INDEX(Coefficienti2023!N:N,MATCH($B$4,Coefficienti2023!K:K,1)),""))</f>
        <v/>
      </c>
      <c r="I62" s="2" t="str">
        <f t="shared" si="8"/>
        <v/>
      </c>
      <c r="J62" s="24" t="str">
        <f>IF(AND(F62&gt;65,F62&lt;66),versamento*INDEX(Coefficienti2023!Z:Z,MATCH($B$4,Coefficienti2023!T:T,1)),"")</f>
        <v/>
      </c>
      <c r="K62" s="3" t="str">
        <f t="shared" si="9"/>
        <v/>
      </c>
      <c r="L62" s="2" t="str">
        <f t="shared" si="10"/>
        <v/>
      </c>
      <c r="P62" s="18"/>
    </row>
    <row r="63" spans="5:16" x14ac:dyDescent="0.25">
      <c r="E63" s="4">
        <f t="shared" si="11"/>
        <v>67574</v>
      </c>
      <c r="F63" s="5">
        <f t="shared" si="6"/>
        <v>111.8466803559206</v>
      </c>
      <c r="G63" s="5">
        <f t="shared" si="7"/>
        <v>61.002053388090346</v>
      </c>
      <c r="H63" s="3" t="str">
        <f>IF(F63&lt;65,versamento*INDEX(Coefficienti2023!D:D,MATCH(G63,Coefficienti2023!C:C,1)),IF(F63&lt;66,versamento*INDEX(Coefficienti2023!N:N,MATCH($B$4,Coefficienti2023!K:K,1)),""))</f>
        <v/>
      </c>
      <c r="I63" s="2" t="str">
        <f t="shared" si="8"/>
        <v/>
      </c>
      <c r="J63" s="24" t="str">
        <f>IF(AND(F63&gt;65,F63&lt;66),versamento*INDEX(Coefficienti2023!Z:Z,MATCH($B$4,Coefficienti2023!T:T,1)),"")</f>
        <v/>
      </c>
      <c r="K63" s="3" t="str">
        <f t="shared" si="9"/>
        <v/>
      </c>
      <c r="L63" s="2" t="str">
        <f t="shared" si="10"/>
        <v/>
      </c>
      <c r="P63" s="18"/>
    </row>
    <row r="64" spans="5:16" x14ac:dyDescent="0.25">
      <c r="E64" s="4">
        <f t="shared" si="11"/>
        <v>67939</v>
      </c>
      <c r="F64" s="5">
        <f t="shared" si="6"/>
        <v>112.84599589322382</v>
      </c>
      <c r="G64" s="5">
        <f t="shared" si="7"/>
        <v>62.001368925393564</v>
      </c>
      <c r="H64" s="3" t="str">
        <f>IF(F64&lt;65,versamento*INDEX(Coefficienti2023!D:D,MATCH(G64,Coefficienti2023!C:C,1)),IF(F64&lt;66,versamento*INDEX(Coefficienti2023!N:N,MATCH($B$4,Coefficienti2023!K:K,1)),""))</f>
        <v/>
      </c>
      <c r="I64" s="2" t="str">
        <f t="shared" si="8"/>
        <v/>
      </c>
      <c r="J64" s="24" t="str">
        <f>IF(AND(F64&gt;65,F64&lt;66),versamento*INDEX(Coefficienti2023!Z:Z,MATCH($B$4,Coefficienti2023!T:T,1)),"")</f>
        <v/>
      </c>
      <c r="K64" s="3" t="str">
        <f t="shared" si="9"/>
        <v/>
      </c>
      <c r="L64" s="2" t="str">
        <f t="shared" si="10"/>
        <v/>
      </c>
      <c r="P64" s="18"/>
    </row>
    <row r="65" spans="5:16" x14ac:dyDescent="0.25">
      <c r="E65" s="4">
        <f t="shared" si="11"/>
        <v>68304</v>
      </c>
      <c r="F65" s="5">
        <f t="shared" si="6"/>
        <v>113.84531143052703</v>
      </c>
      <c r="G65" s="5">
        <f t="shared" si="7"/>
        <v>63.000684462696782</v>
      </c>
      <c r="H65" s="3" t="str">
        <f>IF(F65&lt;65,versamento*INDEX(Coefficienti2023!D:D,MATCH(G65,Coefficienti2023!C:C,1)),IF(F65&lt;66,versamento*INDEX(Coefficienti2023!N:N,MATCH($B$4,Coefficienti2023!K:K,1)),""))</f>
        <v/>
      </c>
      <c r="I65" s="2" t="str">
        <f t="shared" si="8"/>
        <v/>
      </c>
      <c r="J65" s="24" t="str">
        <f>IF(AND(F65&gt;65,F65&lt;66),versamento*INDEX(Coefficienti2023!Z:Z,MATCH($B$4,Coefficienti2023!T:T,1)),"")</f>
        <v/>
      </c>
      <c r="K65" s="3" t="str">
        <f t="shared" si="9"/>
        <v/>
      </c>
      <c r="L65" s="2" t="str">
        <f t="shared" si="10"/>
        <v/>
      </c>
      <c r="P65" s="18"/>
    </row>
    <row r="66" spans="5:16" x14ac:dyDescent="0.25">
      <c r="E66" s="4">
        <f t="shared" si="11"/>
        <v>68669</v>
      </c>
      <c r="F66" s="5">
        <f t="shared" ref="F66:F67" si="12">(E66-nascita)/365.25</f>
        <v>114.84462696783025</v>
      </c>
      <c r="G66" s="5">
        <f t="shared" si="7"/>
        <v>64</v>
      </c>
      <c r="H66" s="3" t="str">
        <f>IF(F66&lt;65,versamento*INDEX(Coefficienti2023!D:D,MATCH(G66,Coefficienti2023!C:C,1)),IF(F66&lt;66,versamento*INDEX(Coefficienti2023!N:N,MATCH($B$4,Coefficienti2023!K:K,1)),""))</f>
        <v/>
      </c>
      <c r="I66" s="2" t="str">
        <f t="shared" ref="I66:I67" si="13">IF(OR(H66="",G66=0),"",(H66/versamento)^(1/G66)-1)</f>
        <v/>
      </c>
      <c r="J66" s="24" t="str">
        <f>IF(AND(F66&gt;65,F66&lt;66),versamento*INDEX(Coefficienti2023!Z:Z,MATCH($B$4,Coefficienti2023!T:T,1)),"")</f>
        <v/>
      </c>
      <c r="K66" s="3" t="str">
        <f t="shared" ref="K66:K67" si="14">IF(AND(F66&gt;=65,F66&lt;66),PV((1+inflazione_rendita)^(1/12)-1,180,-J66),"")</f>
        <v/>
      </c>
      <c r="L66" s="2" t="str">
        <f t="shared" ref="L66:L67" si="15">IF(K66="","",(K66/versamento)^(1/G66)-1)</f>
        <v/>
      </c>
      <c r="P66" s="18"/>
    </row>
    <row r="67" spans="5:16" x14ac:dyDescent="0.25">
      <c r="E67" s="4">
        <f t="shared" si="11"/>
        <v>69035</v>
      </c>
      <c r="F67" s="5">
        <f t="shared" si="12"/>
        <v>115.8466803559206</v>
      </c>
      <c r="G67" s="5">
        <f t="shared" si="7"/>
        <v>65.002053388090346</v>
      </c>
      <c r="H67" s="3" t="str">
        <f>IF(F67&lt;65,versamento*INDEX(Coefficienti2023!D:D,MATCH(G67,Coefficienti2023!C:C,1)),IF(F67&lt;66,versamento*INDEX(Coefficienti2023!N:N,MATCH($B$4,Coefficienti2023!K:K,1)),""))</f>
        <v/>
      </c>
      <c r="I67" s="2" t="str">
        <f t="shared" si="13"/>
        <v/>
      </c>
      <c r="J67" s="24" t="str">
        <f>IF(AND(F67&gt;65,F67&lt;66),versamento*INDEX(Coefficienti2023!Z:Z,MATCH($B$4,Coefficienti2023!T:T,1)),"")</f>
        <v/>
      </c>
      <c r="K67" s="3" t="str">
        <f t="shared" si="14"/>
        <v/>
      </c>
      <c r="L67" s="2" t="str">
        <f t="shared" si="15"/>
        <v/>
      </c>
      <c r="P67" s="18"/>
    </row>
    <row r="68" spans="5:16" x14ac:dyDescent="0.25">
      <c r="P68" s="18"/>
    </row>
    <row r="69" spans="5:16" x14ac:dyDescent="0.25">
      <c r="P69" s="18"/>
    </row>
    <row r="70" spans="5:16" x14ac:dyDescent="0.25">
      <c r="P70" s="18"/>
    </row>
    <row r="71" spans="5:16" x14ac:dyDescent="0.25">
      <c r="P71" s="18"/>
    </row>
    <row r="72" spans="5:16" x14ac:dyDescent="0.25">
      <c r="P72" s="18"/>
    </row>
    <row r="73" spans="5:16" x14ac:dyDescent="0.25">
      <c r="P73" s="18"/>
    </row>
    <row r="74" spans="5:16" x14ac:dyDescent="0.25">
      <c r="P74" s="18"/>
    </row>
    <row r="75" spans="5:16" x14ac:dyDescent="0.25">
      <c r="P75" s="18"/>
    </row>
    <row r="76" spans="5:16" x14ac:dyDescent="0.25">
      <c r="P76" s="18"/>
    </row>
    <row r="77" spans="5:16" x14ac:dyDescent="0.25">
      <c r="P77" s="18"/>
    </row>
    <row r="78" spans="5:16" x14ac:dyDescent="0.25">
      <c r="P78" s="18"/>
    </row>
    <row r="79" spans="5:16" x14ac:dyDescent="0.25">
      <c r="P79" s="18"/>
    </row>
    <row r="80" spans="5:16" x14ac:dyDescent="0.25">
      <c r="P80" s="18"/>
    </row>
    <row r="81" spans="16:16" x14ac:dyDescent="0.25">
      <c r="P81" s="18"/>
    </row>
    <row r="82" spans="16:16" x14ac:dyDescent="0.25">
      <c r="P82" s="18"/>
    </row>
    <row r="83" spans="16:16" x14ac:dyDescent="0.25">
      <c r="P83" s="18"/>
    </row>
    <row r="84" spans="16:16" x14ac:dyDescent="0.25">
      <c r="P84" s="18"/>
    </row>
    <row r="85" spans="16:16" x14ac:dyDescent="0.25">
      <c r="P85" s="18"/>
    </row>
    <row r="86" spans="16:16" x14ac:dyDescent="0.25">
      <c r="P86" s="18"/>
    </row>
    <row r="87" spans="16:16" x14ac:dyDescent="0.25">
      <c r="P87" s="18"/>
    </row>
    <row r="88" spans="16:16" x14ac:dyDescent="0.25">
      <c r="P88" s="18"/>
    </row>
    <row r="89" spans="16:16" x14ac:dyDescent="0.25">
      <c r="P89" s="18"/>
    </row>
    <row r="90" spans="16:16" x14ac:dyDescent="0.25">
      <c r="P90" s="18"/>
    </row>
    <row r="91" spans="16:16" x14ac:dyDescent="0.25">
      <c r="P91" s="18"/>
    </row>
    <row r="92" spans="16:16" x14ac:dyDescent="0.25">
      <c r="P92" s="18"/>
    </row>
    <row r="93" spans="16:16" x14ac:dyDescent="0.25">
      <c r="P93" s="18"/>
    </row>
    <row r="94" spans="16:16" x14ac:dyDescent="0.25">
      <c r="P94" s="18"/>
    </row>
    <row r="95" spans="16:16" x14ac:dyDescent="0.25">
      <c r="P95" s="18"/>
    </row>
    <row r="96" spans="16:16" x14ac:dyDescent="0.25">
      <c r="P96" s="18"/>
    </row>
    <row r="97" spans="16:16" x14ac:dyDescent="0.25">
      <c r="P97" s="18"/>
    </row>
    <row r="98" spans="16:16" x14ac:dyDescent="0.25">
      <c r="P98" s="18"/>
    </row>
    <row r="99" spans="16:16" x14ac:dyDescent="0.25">
      <c r="P99" s="18"/>
    </row>
    <row r="100" spans="16:16" x14ac:dyDescent="0.25">
      <c r="P100" s="18"/>
    </row>
    <row r="101" spans="16:16" x14ac:dyDescent="0.25">
      <c r="P101" s="18"/>
    </row>
    <row r="102" spans="16:16" x14ac:dyDescent="0.25">
      <c r="P102" s="18"/>
    </row>
    <row r="103" spans="16:16" x14ac:dyDescent="0.25">
      <c r="P103" s="18"/>
    </row>
    <row r="104" spans="16:16" x14ac:dyDescent="0.25">
      <c r="P104" s="18"/>
    </row>
    <row r="105" spans="16:16" x14ac:dyDescent="0.25">
      <c r="P105" s="18"/>
    </row>
    <row r="106" spans="16:16" x14ac:dyDescent="0.25">
      <c r="P106" s="18"/>
    </row>
    <row r="107" spans="16:16" x14ac:dyDescent="0.25">
      <c r="P107" s="18"/>
    </row>
    <row r="108" spans="16:16" x14ac:dyDescent="0.25">
      <c r="P108" s="18"/>
    </row>
    <row r="109" spans="16:16" x14ac:dyDescent="0.25">
      <c r="P109" s="18"/>
    </row>
    <row r="110" spans="16:16" x14ac:dyDescent="0.25">
      <c r="P110" s="18"/>
    </row>
    <row r="111" spans="16:16" x14ac:dyDescent="0.25">
      <c r="P111" s="18"/>
    </row>
    <row r="112" spans="16:16" x14ac:dyDescent="0.25">
      <c r="P112" s="18"/>
    </row>
    <row r="113" spans="16:16" x14ac:dyDescent="0.25">
      <c r="P113" s="18"/>
    </row>
    <row r="114" spans="16:16" x14ac:dyDescent="0.25">
      <c r="P114" s="18"/>
    </row>
    <row r="115" spans="16:16" x14ac:dyDescent="0.25">
      <c r="P115" s="18"/>
    </row>
    <row r="116" spans="16:16" x14ac:dyDescent="0.25">
      <c r="P116" s="18"/>
    </row>
    <row r="117" spans="16:16" x14ac:dyDescent="0.25">
      <c r="P117" s="18"/>
    </row>
    <row r="118" spans="16:16" x14ac:dyDescent="0.25">
      <c r="P118" s="18"/>
    </row>
    <row r="119" spans="16:16" x14ac:dyDescent="0.25">
      <c r="P119" s="18"/>
    </row>
    <row r="120" spans="16:16" x14ac:dyDescent="0.25">
      <c r="P120" s="18"/>
    </row>
    <row r="121" spans="16:16" x14ac:dyDescent="0.25">
      <c r="P121" s="18"/>
    </row>
    <row r="122" spans="16:16" x14ac:dyDescent="0.25">
      <c r="P122" s="18"/>
    </row>
    <row r="123" spans="16:16" x14ac:dyDescent="0.25">
      <c r="P123" s="18"/>
    </row>
    <row r="124" spans="16:16" x14ac:dyDescent="0.25">
      <c r="P124" s="18"/>
    </row>
    <row r="125" spans="16:16" x14ac:dyDescent="0.25">
      <c r="P125" s="18"/>
    </row>
    <row r="126" spans="16:16" x14ac:dyDescent="0.25">
      <c r="P126" s="18"/>
    </row>
    <row r="127" spans="16:16" x14ac:dyDescent="0.25">
      <c r="P127" s="18"/>
    </row>
    <row r="128" spans="16:16" x14ac:dyDescent="0.25">
      <c r="P128" s="18"/>
    </row>
    <row r="129" spans="16:16" x14ac:dyDescent="0.25">
      <c r="P129" s="18"/>
    </row>
    <row r="130" spans="16:16" x14ac:dyDescent="0.25">
      <c r="P130" s="18"/>
    </row>
    <row r="131" spans="16:16" x14ac:dyDescent="0.25">
      <c r="P131" s="18"/>
    </row>
    <row r="132" spans="16:16" x14ac:dyDescent="0.25">
      <c r="P132" s="18"/>
    </row>
    <row r="133" spans="16:16" x14ac:dyDescent="0.25">
      <c r="P133" s="18"/>
    </row>
    <row r="134" spans="16:16" x14ac:dyDescent="0.25">
      <c r="P134" s="18"/>
    </row>
    <row r="135" spans="16:16" x14ac:dyDescent="0.25">
      <c r="P135" s="18"/>
    </row>
    <row r="136" spans="16:16" x14ac:dyDescent="0.25">
      <c r="P136" s="18"/>
    </row>
    <row r="137" spans="16:16" x14ac:dyDescent="0.25">
      <c r="P137" s="18"/>
    </row>
    <row r="138" spans="16:16" x14ac:dyDescent="0.25">
      <c r="P138" s="18"/>
    </row>
    <row r="139" spans="16:16" x14ac:dyDescent="0.25">
      <c r="P139" s="18"/>
    </row>
    <row r="140" spans="16:16" x14ac:dyDescent="0.25">
      <c r="P140" s="18"/>
    </row>
    <row r="141" spans="16:16" x14ac:dyDescent="0.25">
      <c r="P141" s="18"/>
    </row>
    <row r="142" spans="16:16" x14ac:dyDescent="0.25">
      <c r="P142" s="18"/>
    </row>
    <row r="143" spans="16:16" x14ac:dyDescent="0.25">
      <c r="P143" s="18"/>
    </row>
    <row r="144" spans="16:16" x14ac:dyDescent="0.25">
      <c r="P144" s="18"/>
    </row>
    <row r="145" spans="16:16" x14ac:dyDescent="0.25">
      <c r="P145" s="18"/>
    </row>
    <row r="146" spans="16:16" x14ac:dyDescent="0.25">
      <c r="P146" s="18"/>
    </row>
    <row r="147" spans="16:16" x14ac:dyDescent="0.25">
      <c r="P147" s="18"/>
    </row>
    <row r="148" spans="16:16" x14ac:dyDescent="0.25">
      <c r="P148" s="18"/>
    </row>
    <row r="149" spans="16:16" x14ac:dyDescent="0.25">
      <c r="P149" s="18"/>
    </row>
    <row r="150" spans="16:16" x14ac:dyDescent="0.25">
      <c r="P150" s="18"/>
    </row>
    <row r="151" spans="16:16" x14ac:dyDescent="0.25">
      <c r="P151" s="18"/>
    </row>
    <row r="152" spans="16:16" x14ac:dyDescent="0.25">
      <c r="P152" s="18"/>
    </row>
    <row r="153" spans="16:16" x14ac:dyDescent="0.25">
      <c r="P153" s="18"/>
    </row>
    <row r="154" spans="16:16" x14ac:dyDescent="0.25">
      <c r="P154" s="18"/>
    </row>
    <row r="155" spans="16:16" x14ac:dyDescent="0.25">
      <c r="P155" s="18"/>
    </row>
    <row r="156" spans="16:16" x14ac:dyDescent="0.25">
      <c r="P156" s="18"/>
    </row>
    <row r="157" spans="16:16" x14ac:dyDescent="0.25">
      <c r="P157" s="18"/>
    </row>
    <row r="158" spans="16:16" x14ac:dyDescent="0.25">
      <c r="P158" s="18"/>
    </row>
    <row r="159" spans="16:16" x14ac:dyDescent="0.25">
      <c r="P159" s="18"/>
    </row>
    <row r="160" spans="16:16" x14ac:dyDescent="0.25">
      <c r="P160" s="18"/>
    </row>
    <row r="161" spans="16:16" x14ac:dyDescent="0.25">
      <c r="P161" s="18"/>
    </row>
    <row r="162" spans="16:16" x14ac:dyDescent="0.25">
      <c r="P162" s="18"/>
    </row>
    <row r="163" spans="16:16" x14ac:dyDescent="0.25">
      <c r="P163" s="18"/>
    </row>
    <row r="164" spans="16:16" x14ac:dyDescent="0.25">
      <c r="P164" s="18"/>
    </row>
    <row r="165" spans="16:16" x14ac:dyDescent="0.25">
      <c r="P165" s="18"/>
    </row>
    <row r="166" spans="16:16" x14ac:dyDescent="0.25">
      <c r="P166" s="18"/>
    </row>
    <row r="167" spans="16:16" x14ac:dyDescent="0.25">
      <c r="P167" s="18"/>
    </row>
    <row r="168" spans="16:16" x14ac:dyDescent="0.25">
      <c r="P168" s="18"/>
    </row>
    <row r="169" spans="16:16" x14ac:dyDescent="0.25">
      <c r="P169" s="18"/>
    </row>
    <row r="170" spans="16:16" x14ac:dyDescent="0.25">
      <c r="P170" s="18"/>
    </row>
    <row r="171" spans="16:16" x14ac:dyDescent="0.25">
      <c r="P171" s="18"/>
    </row>
    <row r="172" spans="16:16" x14ac:dyDescent="0.25">
      <c r="P172" s="18"/>
    </row>
    <row r="173" spans="16:16" x14ac:dyDescent="0.25">
      <c r="P173" s="18"/>
    </row>
    <row r="174" spans="16:16" x14ac:dyDescent="0.25">
      <c r="P174" s="18"/>
    </row>
    <row r="175" spans="16:16" x14ac:dyDescent="0.25">
      <c r="P175" s="18"/>
    </row>
    <row r="176" spans="16:16" x14ac:dyDescent="0.25">
      <c r="P176" s="18"/>
    </row>
    <row r="177" spans="16:16" x14ac:dyDescent="0.25">
      <c r="P177" s="18"/>
    </row>
    <row r="178" spans="16:16" x14ac:dyDescent="0.25">
      <c r="P178" s="18"/>
    </row>
    <row r="179" spans="16:16" x14ac:dyDescent="0.25">
      <c r="P179" s="18"/>
    </row>
    <row r="180" spans="16:16" x14ac:dyDescent="0.25">
      <c r="P180" s="18"/>
    </row>
  </sheetData>
  <conditionalFormatting sqref="I1:I1048576">
    <cfRule type="colorScale" priority="3">
      <colorScale>
        <cfvo type="min"/>
        <cfvo type="num" val="-1E-4"/>
        <cfvo type="max"/>
        <color rgb="FFFA6060"/>
        <color theme="0"/>
        <color rgb="FF68C07F"/>
      </colorScale>
    </cfRule>
  </conditionalFormatting>
  <conditionalFormatting sqref="J1:J1048576">
    <cfRule type="cellIs" dxfId="1" priority="2" operator="lessThan">
      <formula>50</formula>
    </cfRule>
  </conditionalFormatting>
  <conditionalFormatting sqref="L1:L1048576">
    <cfRule type="colorScale" priority="1">
      <colorScale>
        <cfvo type="min"/>
        <cfvo type="num" val="-1E-4"/>
        <cfvo type="max"/>
        <color rgb="FFFA6060"/>
        <color theme="0"/>
        <color rgb="FF68C07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6EA6-79FE-44AB-A92C-145D3AC3970C}">
  <sheetPr>
    <tabColor rgb="FFFF5B5B"/>
  </sheetPr>
  <dimension ref="A1:Z51"/>
  <sheetViews>
    <sheetView topLeftCell="I1" workbookViewId="0">
      <selection activeCell="W3" sqref="W3"/>
    </sheetView>
  </sheetViews>
  <sheetFormatPr defaultRowHeight="15" x14ac:dyDescent="0.25"/>
  <cols>
    <col min="1" max="1" width="5.140625" bestFit="1" customWidth="1"/>
    <col min="2" max="2" width="5.42578125" bestFit="1" customWidth="1"/>
    <col min="3" max="3" width="6.140625" style="5" bestFit="1" customWidth="1"/>
    <col min="4" max="4" width="17.5703125" style="15" bestFit="1" customWidth="1"/>
    <col min="9" max="9" width="5.140625" style="9" bestFit="1" customWidth="1"/>
    <col min="10" max="10" width="5.42578125" style="9" bestFit="1" customWidth="1"/>
    <col min="11" max="11" width="6.140625" style="9" bestFit="1" customWidth="1"/>
    <col min="12" max="14" width="19.5703125" style="9" bestFit="1" customWidth="1"/>
    <col min="15" max="15" width="19.140625" bestFit="1" customWidth="1"/>
    <col min="18" max="18" width="5.140625" bestFit="1" customWidth="1"/>
    <col min="19" max="19" width="5.42578125" bestFit="1" customWidth="1"/>
    <col min="20" max="20" width="6.140625" bestFit="1" customWidth="1"/>
    <col min="21" max="21" width="20.42578125" style="9" bestFit="1" customWidth="1"/>
    <col min="22" max="23" width="19.5703125" bestFit="1" customWidth="1"/>
    <col min="24" max="24" width="24.7109375" bestFit="1" customWidth="1"/>
    <col min="25" max="25" width="19.5703125" bestFit="1" customWidth="1"/>
    <col min="26" max="26" width="13.140625" bestFit="1" customWidth="1"/>
  </cols>
  <sheetData>
    <row r="1" spans="1:26" s="1" customFormat="1" x14ac:dyDescent="0.25">
      <c r="A1" s="1" t="s">
        <v>4</v>
      </c>
      <c r="B1" s="1" t="s">
        <v>5</v>
      </c>
      <c r="C1" s="7" t="s">
        <v>6</v>
      </c>
      <c r="D1" s="14" t="s">
        <v>17</v>
      </c>
      <c r="I1" s="1" t="s">
        <v>4</v>
      </c>
      <c r="J1" s="1" t="s">
        <v>5</v>
      </c>
      <c r="K1" s="7" t="s">
        <v>6</v>
      </c>
      <c r="L1" s="1" t="s">
        <v>13</v>
      </c>
      <c r="M1" s="1" t="s">
        <v>12</v>
      </c>
      <c r="N1" s="1" t="s">
        <v>17</v>
      </c>
      <c r="R1" s="1" t="s">
        <v>4</v>
      </c>
      <c r="S1" s="1" t="s">
        <v>5</v>
      </c>
      <c r="T1" s="7" t="s">
        <v>6</v>
      </c>
      <c r="U1" s="1" t="s">
        <v>19</v>
      </c>
      <c r="V1" s="1" t="s">
        <v>13</v>
      </c>
      <c r="W1" s="1" t="s">
        <v>12</v>
      </c>
      <c r="X1" s="1" t="s">
        <v>27</v>
      </c>
      <c r="Y1" s="1" t="s">
        <v>17</v>
      </c>
      <c r="Z1" s="1" t="s">
        <v>18</v>
      </c>
    </row>
    <row r="2" spans="1:26" x14ac:dyDescent="0.25">
      <c r="A2">
        <v>0</v>
      </c>
      <c r="B2">
        <v>0</v>
      </c>
      <c r="C2" s="5">
        <f t="shared" ref="C2:C51" si="0">A2+B2/12</f>
        <v>0</v>
      </c>
      <c r="D2" s="15">
        <v>1</v>
      </c>
      <c r="I2" s="9">
        <v>40</v>
      </c>
      <c r="J2" s="9">
        <v>0</v>
      </c>
      <c r="K2" s="5">
        <f t="shared" ref="K2:K31" si="1">I2+J2/12</f>
        <v>40</v>
      </c>
      <c r="L2" s="9">
        <v>2.1928393575</v>
      </c>
      <c r="M2" s="9">
        <f t="shared" ref="M2:M31" si="2">(1+inflazione)^(65-K2)-((1+inflazione)^(65-K2)-1)*0.125</f>
        <v>1.5605302451566383</v>
      </c>
      <c r="N2" s="9">
        <f>MAX(L2,M2)</f>
        <v>2.1928393575</v>
      </c>
      <c r="O2" s="10"/>
      <c r="R2">
        <v>40</v>
      </c>
      <c r="S2">
        <v>0</v>
      </c>
      <c r="T2" s="5">
        <f t="shared" ref="T2:T31" si="3">R2+S2/12</f>
        <v>40</v>
      </c>
      <c r="U2" s="9">
        <v>1.5463319999999999E-2</v>
      </c>
      <c r="V2">
        <f>U2*12*15</f>
        <v>2.7833975999999998</v>
      </c>
      <c r="W2">
        <f t="shared" ref="W2:W31" si="4">(1+inflazione)^(65-T2)-((1+inflazione)^(65-T2)-1)*0.125</f>
        <v>1.5605302451566383</v>
      </c>
      <c r="X2">
        <f>W2/(12*15)</f>
        <v>8.6696124730924352E-3</v>
      </c>
      <c r="Y2">
        <f>MAX(V2,W2)</f>
        <v>2.7833975999999998</v>
      </c>
      <c r="Z2">
        <f>MAX(U2,X2)</f>
        <v>1.5463319999999999E-2</v>
      </c>
    </row>
    <row r="3" spans="1:26" x14ac:dyDescent="0.25">
      <c r="A3">
        <v>0</v>
      </c>
      <c r="B3">
        <v>6</v>
      </c>
      <c r="C3" s="5">
        <f t="shared" si="0"/>
        <v>0.5</v>
      </c>
      <c r="D3" s="15">
        <v>1</v>
      </c>
      <c r="I3" s="9">
        <v>40</v>
      </c>
      <c r="J3" s="9">
        <v>6</v>
      </c>
      <c r="K3" s="5">
        <f t="shared" si="1"/>
        <v>40.5</v>
      </c>
      <c r="L3" s="9">
        <v>2.15757520375</v>
      </c>
      <c r="M3" s="9">
        <f t="shared" si="2"/>
        <v>1.5463867451105493</v>
      </c>
      <c r="N3" s="9">
        <f t="shared" ref="N3:N31" si="5">MAX(L3,M3)</f>
        <v>2.15757520375</v>
      </c>
      <c r="O3" s="10"/>
      <c r="R3">
        <v>40</v>
      </c>
      <c r="S3">
        <v>6</v>
      </c>
      <c r="T3" s="5">
        <f t="shared" si="3"/>
        <v>40.5</v>
      </c>
      <c r="U3" s="9">
        <v>1.5211219999999999E-2</v>
      </c>
      <c r="V3">
        <f t="shared" ref="V3:V31" si="6">U3*12*15</f>
        <v>2.7380195999999999</v>
      </c>
      <c r="W3">
        <f t="shared" si="4"/>
        <v>1.5463867451105493</v>
      </c>
      <c r="X3">
        <f t="shared" ref="X3:X31" si="7">W3/(12*15)</f>
        <v>8.5910374728363856E-3</v>
      </c>
      <c r="Y3">
        <f t="shared" ref="Y3:Y31" si="8">MAX(V3,W3)</f>
        <v>2.7380195999999999</v>
      </c>
      <c r="Z3">
        <f t="shared" ref="Z3:Z31" si="9">MAX(U3,X3)</f>
        <v>1.5211219999999999E-2</v>
      </c>
    </row>
    <row r="4" spans="1:26" x14ac:dyDescent="0.25">
      <c r="A4">
        <v>1</v>
      </c>
      <c r="B4">
        <v>0</v>
      </c>
      <c r="C4" s="5">
        <f t="shared" si="0"/>
        <v>1</v>
      </c>
      <c r="D4" s="15">
        <v>1</v>
      </c>
      <c r="I4" s="9">
        <v>41</v>
      </c>
      <c r="J4" s="9">
        <v>0</v>
      </c>
      <c r="K4" s="5">
        <f t="shared" si="1"/>
        <v>41</v>
      </c>
      <c r="L4" s="9">
        <v>2.1229124287500003</v>
      </c>
      <c r="M4" s="9">
        <f t="shared" si="2"/>
        <v>1.5323825932908219</v>
      </c>
      <c r="N4" s="9">
        <f t="shared" si="5"/>
        <v>2.1229124287500003</v>
      </c>
      <c r="O4" s="10"/>
      <c r="R4">
        <v>41</v>
      </c>
      <c r="S4">
        <v>0</v>
      </c>
      <c r="T4" s="5">
        <f t="shared" si="3"/>
        <v>41</v>
      </c>
      <c r="U4" s="9">
        <v>1.496342E-2</v>
      </c>
      <c r="V4">
        <f t="shared" si="6"/>
        <v>2.6934156000000002</v>
      </c>
      <c r="W4">
        <f t="shared" si="4"/>
        <v>1.5323825932908219</v>
      </c>
      <c r="X4">
        <f t="shared" si="7"/>
        <v>8.5132366293934544E-3</v>
      </c>
      <c r="Y4">
        <f t="shared" si="8"/>
        <v>2.6934156000000002</v>
      </c>
      <c r="Z4">
        <f t="shared" si="9"/>
        <v>1.496342E-2</v>
      </c>
    </row>
    <row r="5" spans="1:26" x14ac:dyDescent="0.25">
      <c r="A5">
        <v>1</v>
      </c>
      <c r="B5">
        <v>6</v>
      </c>
      <c r="C5" s="5">
        <f t="shared" si="0"/>
        <v>1.5</v>
      </c>
      <c r="D5" s="15">
        <v>1</v>
      </c>
      <c r="I5" s="9">
        <v>41</v>
      </c>
      <c r="J5" s="9">
        <v>6</v>
      </c>
      <c r="K5" s="5">
        <f t="shared" si="1"/>
        <v>41.5</v>
      </c>
      <c r="L5" s="9">
        <v>2.0888407774999997</v>
      </c>
      <c r="M5" s="9">
        <f t="shared" si="2"/>
        <v>1.5185164167750482</v>
      </c>
      <c r="N5" s="9">
        <f t="shared" si="5"/>
        <v>2.0888407774999997</v>
      </c>
      <c r="O5" s="10"/>
      <c r="R5">
        <v>41</v>
      </c>
      <c r="S5">
        <v>6</v>
      </c>
      <c r="T5" s="5">
        <f t="shared" si="3"/>
        <v>41.5</v>
      </c>
      <c r="U5" s="9">
        <v>1.471985E-2</v>
      </c>
      <c r="V5">
        <f t="shared" si="6"/>
        <v>2.6495729999999997</v>
      </c>
      <c r="W5">
        <f t="shared" si="4"/>
        <v>1.5185164167750482</v>
      </c>
      <c r="X5">
        <f t="shared" si="7"/>
        <v>8.4362023154169342E-3</v>
      </c>
      <c r="Y5">
        <f t="shared" si="8"/>
        <v>2.6495729999999997</v>
      </c>
      <c r="Z5">
        <f t="shared" si="9"/>
        <v>1.471985E-2</v>
      </c>
    </row>
    <row r="6" spans="1:26" x14ac:dyDescent="0.25">
      <c r="A6">
        <v>2</v>
      </c>
      <c r="B6">
        <v>0</v>
      </c>
      <c r="C6" s="5">
        <f t="shared" si="0"/>
        <v>2</v>
      </c>
      <c r="D6" s="15">
        <v>1</v>
      </c>
      <c r="I6" s="9">
        <v>42</v>
      </c>
      <c r="J6" s="9">
        <v>0</v>
      </c>
      <c r="K6" s="5">
        <f t="shared" si="1"/>
        <v>42</v>
      </c>
      <c r="L6" s="9">
        <v>2.0553501700000001</v>
      </c>
      <c r="M6" s="9">
        <f t="shared" si="2"/>
        <v>1.5047868561674724</v>
      </c>
      <c r="N6" s="9">
        <f t="shared" si="5"/>
        <v>2.0553501700000001</v>
      </c>
      <c r="O6" s="10"/>
      <c r="R6">
        <v>42</v>
      </c>
      <c r="S6">
        <v>0</v>
      </c>
      <c r="T6" s="5">
        <f t="shared" si="3"/>
        <v>42</v>
      </c>
      <c r="U6" s="9">
        <v>1.4480430000000001E-2</v>
      </c>
      <c r="V6">
        <f t="shared" si="6"/>
        <v>2.6064774000000002</v>
      </c>
      <c r="W6">
        <f t="shared" si="4"/>
        <v>1.5047868561674724</v>
      </c>
      <c r="X6">
        <f t="shared" si="7"/>
        <v>8.3599269787081806E-3</v>
      </c>
      <c r="Y6">
        <f t="shared" si="8"/>
        <v>2.6064774000000002</v>
      </c>
      <c r="Z6">
        <f t="shared" si="9"/>
        <v>1.4480430000000001E-2</v>
      </c>
    </row>
    <row r="7" spans="1:26" x14ac:dyDescent="0.25">
      <c r="A7">
        <v>2</v>
      </c>
      <c r="B7">
        <v>6</v>
      </c>
      <c r="C7" s="5">
        <f t="shared" si="0"/>
        <v>2.5</v>
      </c>
      <c r="D7" s="15">
        <v>1</v>
      </c>
      <c r="I7" s="9">
        <v>42</v>
      </c>
      <c r="J7" s="9">
        <v>6</v>
      </c>
      <c r="K7" s="5">
        <f t="shared" si="1"/>
        <v>42.5</v>
      </c>
      <c r="L7" s="9">
        <v>2.0224307012500002</v>
      </c>
      <c r="M7" s="9">
        <f t="shared" si="2"/>
        <v>1.4911925654657336</v>
      </c>
      <c r="N7" s="9">
        <f t="shared" si="5"/>
        <v>2.0224307012500002</v>
      </c>
      <c r="O7" s="10"/>
      <c r="R7">
        <v>42</v>
      </c>
      <c r="S7">
        <v>6</v>
      </c>
      <c r="T7" s="5">
        <f t="shared" si="3"/>
        <v>42.5</v>
      </c>
      <c r="U7" s="9">
        <v>1.424509E-2</v>
      </c>
      <c r="V7">
        <f t="shared" si="6"/>
        <v>2.5641162</v>
      </c>
      <c r="W7">
        <f t="shared" si="4"/>
        <v>1.4911925654657336</v>
      </c>
      <c r="X7">
        <f t="shared" si="7"/>
        <v>8.2844031414762986E-3</v>
      </c>
      <c r="Y7">
        <f t="shared" si="8"/>
        <v>2.5641162</v>
      </c>
      <c r="Z7">
        <f t="shared" si="9"/>
        <v>1.424509E-2</v>
      </c>
    </row>
    <row r="8" spans="1:26" x14ac:dyDescent="0.25">
      <c r="A8">
        <v>3</v>
      </c>
      <c r="B8">
        <v>0</v>
      </c>
      <c r="C8" s="5">
        <f t="shared" si="0"/>
        <v>3</v>
      </c>
      <c r="D8" s="15">
        <v>1.0065789237499998</v>
      </c>
      <c r="I8" s="9">
        <v>43</v>
      </c>
      <c r="J8" s="9">
        <v>0</v>
      </c>
      <c r="K8" s="5">
        <f t="shared" si="1"/>
        <v>43</v>
      </c>
      <c r="L8" s="9">
        <v>1.8934361362499998</v>
      </c>
      <c r="M8" s="9">
        <f t="shared" si="2"/>
        <v>1.4777322119288947</v>
      </c>
      <c r="N8" s="9">
        <f t="shared" si="5"/>
        <v>1.8934361362499998</v>
      </c>
      <c r="O8" s="10"/>
      <c r="R8">
        <v>43</v>
      </c>
      <c r="S8">
        <v>0</v>
      </c>
      <c r="T8" s="5">
        <f t="shared" si="3"/>
        <v>43</v>
      </c>
      <c r="U8" s="9">
        <v>1.332293E-2</v>
      </c>
      <c r="V8">
        <f t="shared" si="6"/>
        <v>2.3981274000000004</v>
      </c>
      <c r="W8">
        <f t="shared" si="4"/>
        <v>1.4777322119288947</v>
      </c>
      <c r="X8">
        <f t="shared" si="7"/>
        <v>8.2096233996049699E-3</v>
      </c>
      <c r="Y8">
        <f t="shared" si="8"/>
        <v>2.3981274000000004</v>
      </c>
      <c r="Z8">
        <f t="shared" si="9"/>
        <v>1.332293E-2</v>
      </c>
    </row>
    <row r="9" spans="1:26" x14ac:dyDescent="0.25">
      <c r="A9">
        <v>3</v>
      </c>
      <c r="B9">
        <v>6</v>
      </c>
      <c r="C9" s="5">
        <f t="shared" si="0"/>
        <v>3.5</v>
      </c>
      <c r="D9" s="15">
        <v>1.0076802075</v>
      </c>
      <c r="I9" s="9">
        <v>43</v>
      </c>
      <c r="J9" s="9">
        <v>6</v>
      </c>
      <c r="K9" s="5">
        <f t="shared" si="1"/>
        <v>43.5</v>
      </c>
      <c r="L9" s="9">
        <v>1.8653810637499999</v>
      </c>
      <c r="M9" s="9">
        <f t="shared" si="2"/>
        <v>1.4644044759467976</v>
      </c>
      <c r="N9" s="9">
        <f t="shared" si="5"/>
        <v>1.8653810637499999</v>
      </c>
      <c r="O9" s="10"/>
      <c r="R9">
        <v>43</v>
      </c>
      <c r="S9">
        <v>6</v>
      </c>
      <c r="T9" s="5">
        <f t="shared" si="3"/>
        <v>43.5</v>
      </c>
      <c r="U9" s="9">
        <v>1.312237E-2</v>
      </c>
      <c r="V9">
        <f t="shared" si="6"/>
        <v>2.3620265999999996</v>
      </c>
      <c r="W9">
        <f t="shared" si="4"/>
        <v>1.4644044759467976</v>
      </c>
      <c r="X9">
        <f t="shared" si="7"/>
        <v>8.1355804219266532E-3</v>
      </c>
      <c r="Y9">
        <f t="shared" si="8"/>
        <v>2.3620265999999996</v>
      </c>
      <c r="Z9">
        <f t="shared" si="9"/>
        <v>1.312237E-2</v>
      </c>
    </row>
    <row r="10" spans="1:26" x14ac:dyDescent="0.25">
      <c r="A10">
        <v>4</v>
      </c>
      <c r="B10">
        <v>0</v>
      </c>
      <c r="C10" s="5">
        <f t="shared" si="0"/>
        <v>4</v>
      </c>
      <c r="D10" s="15">
        <v>1.0087828649999999</v>
      </c>
      <c r="I10" s="9">
        <v>44</v>
      </c>
      <c r="J10" s="9">
        <v>0</v>
      </c>
      <c r="K10" s="5">
        <f t="shared" si="1"/>
        <v>44</v>
      </c>
      <c r="L10" s="9">
        <v>1.8377710775</v>
      </c>
      <c r="M10" s="9">
        <f t="shared" si="2"/>
        <v>1.4512080509106811</v>
      </c>
      <c r="N10" s="9">
        <f t="shared" si="5"/>
        <v>1.8377710775</v>
      </c>
      <c r="O10" s="10"/>
      <c r="R10">
        <v>44</v>
      </c>
      <c r="S10">
        <v>0</v>
      </c>
      <c r="T10" s="5">
        <f t="shared" si="3"/>
        <v>44</v>
      </c>
      <c r="U10" s="9">
        <v>1.2924990000000001E-2</v>
      </c>
      <c r="V10">
        <f t="shared" si="6"/>
        <v>2.3264982000000005</v>
      </c>
      <c r="W10">
        <f t="shared" si="4"/>
        <v>1.4512080509106811</v>
      </c>
      <c r="X10">
        <f t="shared" si="7"/>
        <v>8.0622669495037831E-3</v>
      </c>
      <c r="Y10">
        <f t="shared" si="8"/>
        <v>2.3264982000000005</v>
      </c>
      <c r="Z10">
        <f t="shared" si="9"/>
        <v>1.2924990000000001E-2</v>
      </c>
    </row>
    <row r="11" spans="1:26" x14ac:dyDescent="0.25">
      <c r="A11">
        <v>4</v>
      </c>
      <c r="B11">
        <v>6</v>
      </c>
      <c r="C11" s="5">
        <f t="shared" si="0"/>
        <v>4.5</v>
      </c>
      <c r="D11" s="15">
        <v>1.0098869050000001</v>
      </c>
      <c r="I11" s="9">
        <v>44</v>
      </c>
      <c r="J11" s="9">
        <v>6</v>
      </c>
      <c r="K11" s="5">
        <f t="shared" si="1"/>
        <v>44.5</v>
      </c>
      <c r="L11" s="9">
        <v>1.81059909875</v>
      </c>
      <c r="M11" s="9">
        <f t="shared" si="2"/>
        <v>1.4381416430850957</v>
      </c>
      <c r="N11" s="9">
        <f t="shared" si="5"/>
        <v>1.81059909875</v>
      </c>
      <c r="O11" s="10"/>
      <c r="R11">
        <v>44</v>
      </c>
      <c r="S11">
        <v>6</v>
      </c>
      <c r="T11" s="5">
        <f t="shared" si="3"/>
        <v>44.5</v>
      </c>
      <c r="U11" s="9">
        <v>1.2730750000000001E-2</v>
      </c>
      <c r="V11">
        <f t="shared" si="6"/>
        <v>2.2915350000000001</v>
      </c>
      <c r="W11">
        <f t="shared" si="4"/>
        <v>1.4381416430850957</v>
      </c>
      <c r="X11">
        <f t="shared" si="7"/>
        <v>7.9896757949171979E-3</v>
      </c>
      <c r="Y11">
        <f t="shared" si="8"/>
        <v>2.2915350000000001</v>
      </c>
      <c r="Z11">
        <f t="shared" si="9"/>
        <v>1.2730750000000001E-2</v>
      </c>
    </row>
    <row r="12" spans="1:26" x14ac:dyDescent="0.25">
      <c r="A12">
        <v>5</v>
      </c>
      <c r="B12">
        <v>0</v>
      </c>
      <c r="C12" s="5">
        <f t="shared" si="0"/>
        <v>5</v>
      </c>
      <c r="D12" s="15">
        <v>1.0109923274999999</v>
      </c>
      <c r="I12" s="9">
        <v>45</v>
      </c>
      <c r="J12" s="9">
        <v>0</v>
      </c>
      <c r="K12" s="5">
        <f t="shared" si="1"/>
        <v>45</v>
      </c>
      <c r="L12" s="9">
        <v>1.78385818</v>
      </c>
      <c r="M12" s="9">
        <f t="shared" si="2"/>
        <v>1.42520397148106</v>
      </c>
      <c r="N12" s="9">
        <f t="shared" si="5"/>
        <v>1.78385818</v>
      </c>
      <c r="O12" s="10"/>
      <c r="R12">
        <v>45</v>
      </c>
      <c r="S12">
        <v>0</v>
      </c>
      <c r="T12" s="5">
        <f t="shared" si="3"/>
        <v>45</v>
      </c>
      <c r="U12" s="9">
        <v>1.253958E-2</v>
      </c>
      <c r="V12">
        <f t="shared" si="6"/>
        <v>2.2571243999999999</v>
      </c>
      <c r="W12">
        <f t="shared" si="4"/>
        <v>1.42520397148106</v>
      </c>
      <c r="X12">
        <f t="shared" si="7"/>
        <v>7.9177998415614452E-3</v>
      </c>
      <c r="Y12">
        <f t="shared" si="8"/>
        <v>2.2571243999999999</v>
      </c>
      <c r="Z12">
        <f t="shared" si="9"/>
        <v>1.253958E-2</v>
      </c>
    </row>
    <row r="13" spans="1:26" x14ac:dyDescent="0.25">
      <c r="A13">
        <v>5</v>
      </c>
      <c r="B13">
        <v>6</v>
      </c>
      <c r="C13" s="5">
        <f t="shared" si="0"/>
        <v>5.5</v>
      </c>
      <c r="D13" s="15">
        <v>1.0120991237499999</v>
      </c>
      <c r="I13" s="9">
        <v>45</v>
      </c>
      <c r="J13" s="9">
        <v>6</v>
      </c>
      <c r="K13" s="5">
        <f t="shared" si="1"/>
        <v>45.5</v>
      </c>
      <c r="L13" s="9">
        <v>1.75754149625</v>
      </c>
      <c r="M13" s="9">
        <f t="shared" si="2"/>
        <v>1.4123937677304861</v>
      </c>
      <c r="N13" s="9">
        <f t="shared" si="5"/>
        <v>1.75754149625</v>
      </c>
      <c r="O13" s="10"/>
      <c r="R13">
        <v>45</v>
      </c>
      <c r="S13">
        <v>6</v>
      </c>
      <c r="T13" s="5">
        <f t="shared" si="3"/>
        <v>45.5</v>
      </c>
      <c r="U13" s="9">
        <v>1.235145E-2</v>
      </c>
      <c r="V13">
        <f t="shared" si="6"/>
        <v>2.2232609999999999</v>
      </c>
      <c r="W13">
        <f t="shared" si="4"/>
        <v>1.4123937677304861</v>
      </c>
      <c r="X13">
        <f t="shared" si="7"/>
        <v>7.8466320429471451E-3</v>
      </c>
      <c r="Y13">
        <f t="shared" si="8"/>
        <v>2.2232609999999999</v>
      </c>
      <c r="Z13">
        <f t="shared" si="9"/>
        <v>1.235145E-2</v>
      </c>
    </row>
    <row r="14" spans="1:26" x14ac:dyDescent="0.25">
      <c r="A14">
        <v>6</v>
      </c>
      <c r="B14">
        <v>0</v>
      </c>
      <c r="C14" s="5">
        <f t="shared" si="0"/>
        <v>6</v>
      </c>
      <c r="D14" s="15">
        <v>1.0132073025000001</v>
      </c>
      <c r="I14" s="9">
        <v>46</v>
      </c>
      <c r="J14" s="9">
        <v>0</v>
      </c>
      <c r="K14" s="5">
        <f t="shared" si="1"/>
        <v>46</v>
      </c>
      <c r="L14" s="9">
        <v>1.73164231</v>
      </c>
      <c r="M14" s="9">
        <f t="shared" si="2"/>
        <v>1.3997097759618233</v>
      </c>
      <c r="N14" s="9">
        <f t="shared" si="5"/>
        <v>1.73164231</v>
      </c>
      <c r="O14" s="10"/>
      <c r="R14">
        <v>46</v>
      </c>
      <c r="S14">
        <v>0</v>
      </c>
      <c r="T14" s="5">
        <f t="shared" si="3"/>
        <v>46</v>
      </c>
      <c r="U14" s="9">
        <v>1.21663E-2</v>
      </c>
      <c r="V14">
        <f t="shared" si="6"/>
        <v>2.189934</v>
      </c>
      <c r="W14">
        <f t="shared" si="4"/>
        <v>1.3997097759618233</v>
      </c>
      <c r="X14">
        <f t="shared" si="7"/>
        <v>7.7761654220101298E-3</v>
      </c>
      <c r="Y14">
        <f t="shared" si="8"/>
        <v>2.189934</v>
      </c>
      <c r="Z14">
        <f t="shared" si="9"/>
        <v>1.21663E-2</v>
      </c>
    </row>
    <row r="15" spans="1:26" x14ac:dyDescent="0.25">
      <c r="A15">
        <v>6</v>
      </c>
      <c r="B15">
        <v>6</v>
      </c>
      <c r="C15" s="5">
        <f t="shared" si="0"/>
        <v>6.5</v>
      </c>
      <c r="D15" s="15">
        <v>1.0143168725</v>
      </c>
      <c r="I15" s="9">
        <v>46</v>
      </c>
      <c r="J15" s="9">
        <v>6</v>
      </c>
      <c r="K15" s="5">
        <f t="shared" si="1"/>
        <v>46.5</v>
      </c>
      <c r="L15" s="9">
        <v>1.7061539887499999</v>
      </c>
      <c r="M15" s="9">
        <f t="shared" si="2"/>
        <v>1.3871507526769469</v>
      </c>
      <c r="N15" s="9">
        <f t="shared" si="5"/>
        <v>1.7061539887499999</v>
      </c>
      <c r="O15" s="10"/>
      <c r="R15">
        <v>46</v>
      </c>
      <c r="S15">
        <v>6</v>
      </c>
      <c r="T15" s="5">
        <f t="shared" si="3"/>
        <v>46.5</v>
      </c>
      <c r="U15" s="9">
        <v>1.1984089999999999E-2</v>
      </c>
      <c r="V15">
        <f t="shared" si="6"/>
        <v>2.1571361999999996</v>
      </c>
      <c r="W15">
        <f t="shared" si="4"/>
        <v>1.3871507526769469</v>
      </c>
      <c r="X15">
        <f t="shared" si="7"/>
        <v>7.706393070427483E-3</v>
      </c>
      <c r="Y15">
        <f t="shared" si="8"/>
        <v>2.1571361999999996</v>
      </c>
      <c r="Z15">
        <f t="shared" si="9"/>
        <v>1.1984089999999999E-2</v>
      </c>
    </row>
    <row r="16" spans="1:26" x14ac:dyDescent="0.25">
      <c r="A16">
        <v>7</v>
      </c>
      <c r="B16">
        <v>0</v>
      </c>
      <c r="C16" s="5">
        <f t="shared" si="0"/>
        <v>7</v>
      </c>
      <c r="D16" s="15">
        <v>1.031088225</v>
      </c>
      <c r="I16" s="9">
        <v>47</v>
      </c>
      <c r="J16" s="9">
        <v>0</v>
      </c>
      <c r="K16" s="5">
        <f t="shared" si="1"/>
        <v>47</v>
      </c>
      <c r="L16" s="9">
        <v>1.68107003125</v>
      </c>
      <c r="M16" s="9">
        <f t="shared" si="2"/>
        <v>1.3747154666292387</v>
      </c>
      <c r="N16" s="9">
        <f t="shared" si="5"/>
        <v>1.68107003125</v>
      </c>
      <c r="O16" s="10"/>
      <c r="R16">
        <v>47</v>
      </c>
      <c r="S16">
        <v>0</v>
      </c>
      <c r="T16" s="5">
        <f t="shared" si="3"/>
        <v>47</v>
      </c>
      <c r="U16" s="9">
        <v>1.1804769999999999E-2</v>
      </c>
      <c r="V16">
        <f t="shared" si="6"/>
        <v>2.1248586</v>
      </c>
      <c r="W16">
        <f t="shared" si="4"/>
        <v>1.3747154666292387</v>
      </c>
      <c r="X16">
        <f t="shared" si="7"/>
        <v>7.6373081479402154E-3</v>
      </c>
      <c r="Y16">
        <f t="shared" si="8"/>
        <v>2.1248586</v>
      </c>
      <c r="Z16">
        <f t="shared" si="9"/>
        <v>1.1804769999999999E-2</v>
      </c>
    </row>
    <row r="17" spans="1:26" x14ac:dyDescent="0.25">
      <c r="A17">
        <v>7</v>
      </c>
      <c r="B17">
        <v>6</v>
      </c>
      <c r="C17" s="5">
        <f t="shared" si="0"/>
        <v>7.5</v>
      </c>
      <c r="D17" s="15">
        <v>1.0333506162499999</v>
      </c>
      <c r="I17" s="9">
        <v>47</v>
      </c>
      <c r="J17" s="9">
        <v>6</v>
      </c>
      <c r="K17" s="5">
        <f t="shared" si="1"/>
        <v>47.5</v>
      </c>
      <c r="L17" s="9">
        <v>1.656384015</v>
      </c>
      <c r="M17" s="9">
        <f t="shared" si="2"/>
        <v>1.3624026987028892</v>
      </c>
      <c r="N17" s="9">
        <f t="shared" si="5"/>
        <v>1.656384015</v>
      </c>
      <c r="O17" s="10"/>
      <c r="R17">
        <v>47</v>
      </c>
      <c r="S17">
        <v>6</v>
      </c>
      <c r="T17" s="5">
        <f t="shared" si="3"/>
        <v>47.5</v>
      </c>
      <c r="U17" s="9">
        <v>1.1628289999999999E-2</v>
      </c>
      <c r="V17">
        <f t="shared" si="6"/>
        <v>2.0930922000000001</v>
      </c>
      <c r="W17">
        <f t="shared" si="4"/>
        <v>1.3624026987028892</v>
      </c>
      <c r="X17">
        <f t="shared" si="7"/>
        <v>7.5689038816827182E-3</v>
      </c>
      <c r="Y17">
        <f t="shared" si="8"/>
        <v>2.0930922000000001</v>
      </c>
      <c r="Z17">
        <f t="shared" si="9"/>
        <v>1.1628289999999999E-2</v>
      </c>
    </row>
    <row r="18" spans="1:26" x14ac:dyDescent="0.25">
      <c r="A18">
        <v>8</v>
      </c>
      <c r="B18">
        <v>0</v>
      </c>
      <c r="C18" s="5">
        <f t="shared" si="0"/>
        <v>8</v>
      </c>
      <c r="D18" s="15">
        <v>1.0356186599999999</v>
      </c>
      <c r="I18" s="9">
        <v>48</v>
      </c>
      <c r="J18" s="9">
        <v>0</v>
      </c>
      <c r="K18" s="5">
        <f t="shared" si="1"/>
        <v>48</v>
      </c>
      <c r="L18" s="9">
        <v>1.6320896225000001</v>
      </c>
      <c r="M18" s="9">
        <f t="shared" si="2"/>
        <v>1.3502112417933714</v>
      </c>
      <c r="N18" s="9">
        <f t="shared" si="5"/>
        <v>1.6320896225000001</v>
      </c>
      <c r="O18" s="10"/>
      <c r="R18">
        <v>48</v>
      </c>
      <c r="S18">
        <v>0</v>
      </c>
      <c r="T18" s="5">
        <f t="shared" si="3"/>
        <v>48</v>
      </c>
      <c r="U18" s="9">
        <v>1.145461E-2</v>
      </c>
      <c r="V18">
        <f t="shared" si="6"/>
        <v>2.0618297999999999</v>
      </c>
      <c r="W18">
        <f t="shared" si="4"/>
        <v>1.3502112417933714</v>
      </c>
      <c r="X18">
        <f t="shared" si="7"/>
        <v>7.5011735655187298E-3</v>
      </c>
      <c r="Y18">
        <f t="shared" si="8"/>
        <v>2.0618297999999999</v>
      </c>
      <c r="Z18">
        <f t="shared" si="9"/>
        <v>1.145461E-2</v>
      </c>
    </row>
    <row r="19" spans="1:26" x14ac:dyDescent="0.25">
      <c r="A19">
        <v>8</v>
      </c>
      <c r="B19">
        <v>6</v>
      </c>
      <c r="C19" s="5">
        <f t="shared" si="0"/>
        <v>8.5</v>
      </c>
      <c r="D19" s="15">
        <v>1.0378923737500001</v>
      </c>
      <c r="I19" s="9">
        <v>48</v>
      </c>
      <c r="J19" s="9">
        <v>6</v>
      </c>
      <c r="K19" s="5">
        <f t="shared" si="1"/>
        <v>48.5</v>
      </c>
      <c r="L19" s="9">
        <v>1.6081806412499999</v>
      </c>
      <c r="M19" s="9">
        <f t="shared" si="2"/>
        <v>1.338139900689107</v>
      </c>
      <c r="N19" s="9">
        <f t="shared" si="5"/>
        <v>1.6081806412499999</v>
      </c>
      <c r="O19" s="10"/>
      <c r="R19">
        <v>48</v>
      </c>
      <c r="S19">
        <v>6</v>
      </c>
      <c r="T19" s="5">
        <f t="shared" si="3"/>
        <v>48.5</v>
      </c>
      <c r="U19" s="9">
        <v>1.1283690000000001E-2</v>
      </c>
      <c r="V19">
        <f t="shared" si="6"/>
        <v>2.0310642000000003</v>
      </c>
      <c r="W19">
        <f t="shared" si="4"/>
        <v>1.338139900689107</v>
      </c>
      <c r="X19">
        <f t="shared" si="7"/>
        <v>7.4341105593839279E-3</v>
      </c>
      <c r="Y19">
        <f t="shared" si="8"/>
        <v>2.0310642000000003</v>
      </c>
      <c r="Z19">
        <f t="shared" si="9"/>
        <v>1.1283690000000001E-2</v>
      </c>
    </row>
    <row r="20" spans="1:26" x14ac:dyDescent="0.25">
      <c r="A20">
        <v>9</v>
      </c>
      <c r="B20">
        <v>0</v>
      </c>
      <c r="C20" s="5">
        <f t="shared" si="0"/>
        <v>9</v>
      </c>
      <c r="D20" s="15">
        <v>1.0401717575</v>
      </c>
      <c r="I20" s="9">
        <v>49</v>
      </c>
      <c r="J20" s="9">
        <v>0</v>
      </c>
      <c r="K20" s="5">
        <f t="shared" si="1"/>
        <v>49</v>
      </c>
      <c r="L20" s="9">
        <v>1.529118135</v>
      </c>
      <c r="M20" s="9">
        <f t="shared" si="2"/>
        <v>1.3261874919542855</v>
      </c>
      <c r="N20" s="9">
        <f t="shared" si="5"/>
        <v>1.529118135</v>
      </c>
      <c r="O20" s="10"/>
      <c r="R20">
        <v>49</v>
      </c>
      <c r="S20">
        <v>0</v>
      </c>
      <c r="T20" s="5">
        <f t="shared" si="3"/>
        <v>49</v>
      </c>
      <c r="U20" s="9">
        <v>1.0718490000000001E-2</v>
      </c>
      <c r="V20">
        <f t="shared" si="6"/>
        <v>1.9293282000000003</v>
      </c>
      <c r="W20">
        <f t="shared" si="4"/>
        <v>1.3261874919542855</v>
      </c>
      <c r="X20">
        <f t="shared" si="7"/>
        <v>7.3677082886349195E-3</v>
      </c>
      <c r="Y20">
        <f t="shared" si="8"/>
        <v>1.9293282000000003</v>
      </c>
      <c r="Z20">
        <f t="shared" si="9"/>
        <v>1.0718490000000001E-2</v>
      </c>
    </row>
    <row r="21" spans="1:26" x14ac:dyDescent="0.25">
      <c r="A21">
        <v>9</v>
      </c>
      <c r="B21">
        <v>6</v>
      </c>
      <c r="C21" s="5">
        <f t="shared" si="0"/>
        <v>9.5</v>
      </c>
      <c r="D21" s="15">
        <v>1.0424568375000001</v>
      </c>
      <c r="I21" s="9">
        <v>49</v>
      </c>
      <c r="J21" s="9">
        <v>6</v>
      </c>
      <c r="K21" s="5">
        <f t="shared" si="1"/>
        <v>49.5</v>
      </c>
      <c r="L21" s="9">
        <v>1.5085187100000002</v>
      </c>
      <c r="M21" s="9">
        <f t="shared" si="2"/>
        <v>1.31435284381285</v>
      </c>
      <c r="N21" s="9">
        <f t="shared" si="5"/>
        <v>1.5085187100000002</v>
      </c>
      <c r="O21" s="10"/>
      <c r="R21">
        <v>49</v>
      </c>
      <c r="S21">
        <v>6</v>
      </c>
      <c r="T21" s="5">
        <f t="shared" si="3"/>
        <v>49.5</v>
      </c>
      <c r="U21" s="9">
        <v>1.0571229999999999E-2</v>
      </c>
      <c r="V21">
        <f t="shared" si="6"/>
        <v>1.9028213999999997</v>
      </c>
      <c r="W21">
        <f t="shared" si="4"/>
        <v>1.31435284381285</v>
      </c>
      <c r="X21">
        <f t="shared" si="7"/>
        <v>7.3019602434047223E-3</v>
      </c>
      <c r="Y21">
        <f t="shared" si="8"/>
        <v>1.9028213999999997</v>
      </c>
      <c r="Z21">
        <f t="shared" si="9"/>
        <v>1.0571229999999999E-2</v>
      </c>
    </row>
    <row r="22" spans="1:26" x14ac:dyDescent="0.25">
      <c r="A22">
        <v>10</v>
      </c>
      <c r="B22">
        <v>0</v>
      </c>
      <c r="C22" s="5">
        <f t="shared" si="0"/>
        <v>10</v>
      </c>
      <c r="D22" s="15">
        <v>1.04474761375</v>
      </c>
      <c r="I22" s="9">
        <v>50</v>
      </c>
      <c r="J22" s="9">
        <v>0</v>
      </c>
      <c r="K22" s="5">
        <f t="shared" si="1"/>
        <v>50</v>
      </c>
      <c r="L22" s="9">
        <v>1.4882214924999999</v>
      </c>
      <c r="M22" s="9">
        <f t="shared" si="2"/>
        <v>1.3026347960336131</v>
      </c>
      <c r="N22" s="9">
        <f t="shared" si="5"/>
        <v>1.4882214924999999</v>
      </c>
      <c r="O22" s="10"/>
      <c r="R22">
        <v>50</v>
      </c>
      <c r="S22">
        <v>0</v>
      </c>
      <c r="T22" s="5">
        <f t="shared" si="3"/>
        <v>50</v>
      </c>
      <c r="U22" s="9">
        <v>1.042613E-2</v>
      </c>
      <c r="V22">
        <f t="shared" si="6"/>
        <v>1.8767034000000002</v>
      </c>
      <c r="W22">
        <f t="shared" si="4"/>
        <v>1.3026347960336131</v>
      </c>
      <c r="X22">
        <f t="shared" si="7"/>
        <v>7.2368599779645175E-3</v>
      </c>
      <c r="Y22">
        <f t="shared" si="8"/>
        <v>1.8767034000000002</v>
      </c>
      <c r="Z22">
        <f t="shared" si="9"/>
        <v>1.042613E-2</v>
      </c>
    </row>
    <row r="23" spans="1:26" x14ac:dyDescent="0.25">
      <c r="A23">
        <v>10</v>
      </c>
      <c r="B23">
        <v>6</v>
      </c>
      <c r="C23" s="5">
        <f t="shared" si="0"/>
        <v>10.5</v>
      </c>
      <c r="D23" s="15">
        <v>1.0470441212500001</v>
      </c>
      <c r="I23" s="9">
        <v>50</v>
      </c>
      <c r="J23" s="9">
        <v>6</v>
      </c>
      <c r="K23" s="5">
        <f t="shared" si="1"/>
        <v>50.5</v>
      </c>
      <c r="L23" s="9">
        <v>1.46822204625</v>
      </c>
      <c r="M23" s="9">
        <f t="shared" si="2"/>
        <v>1.2910321998165195</v>
      </c>
      <c r="N23" s="9">
        <f t="shared" si="5"/>
        <v>1.46822204625</v>
      </c>
      <c r="O23" s="10"/>
      <c r="R23">
        <v>50</v>
      </c>
      <c r="S23">
        <v>6</v>
      </c>
      <c r="T23" s="5">
        <f t="shared" si="3"/>
        <v>50.5</v>
      </c>
      <c r="U23" s="9">
        <v>1.028315E-2</v>
      </c>
      <c r="V23">
        <f t="shared" si="6"/>
        <v>1.850967</v>
      </c>
      <c r="W23">
        <f t="shared" si="4"/>
        <v>1.2910321998165195</v>
      </c>
      <c r="X23">
        <f t="shared" si="7"/>
        <v>7.1724011100917752E-3</v>
      </c>
      <c r="Y23">
        <f t="shared" si="8"/>
        <v>1.850967</v>
      </c>
      <c r="Z23">
        <f t="shared" si="9"/>
        <v>1.028315E-2</v>
      </c>
    </row>
    <row r="24" spans="1:26" x14ac:dyDescent="0.25">
      <c r="A24">
        <v>11</v>
      </c>
      <c r="B24">
        <v>0</v>
      </c>
      <c r="C24" s="5">
        <f t="shared" si="0"/>
        <v>11</v>
      </c>
      <c r="D24" s="15">
        <v>1.0493463512500001</v>
      </c>
      <c r="I24" s="9">
        <v>51</v>
      </c>
      <c r="J24" s="9">
        <v>0</v>
      </c>
      <c r="K24" s="5">
        <f t="shared" si="1"/>
        <v>51</v>
      </c>
      <c r="L24" s="9">
        <v>1.4485160050000001</v>
      </c>
      <c r="M24" s="9">
        <f t="shared" si="2"/>
        <v>1.2795439176800132</v>
      </c>
      <c r="N24" s="9">
        <f t="shared" si="5"/>
        <v>1.4485160050000001</v>
      </c>
      <c r="O24" s="10"/>
      <c r="R24">
        <v>51</v>
      </c>
      <c r="S24">
        <v>0</v>
      </c>
      <c r="T24" s="5">
        <f t="shared" si="3"/>
        <v>51</v>
      </c>
      <c r="U24" s="9">
        <v>1.014228E-2</v>
      </c>
      <c r="V24">
        <f t="shared" si="6"/>
        <v>1.8256104</v>
      </c>
      <c r="W24">
        <f t="shared" si="4"/>
        <v>1.2795439176800132</v>
      </c>
      <c r="X24">
        <f t="shared" si="7"/>
        <v>7.1085773204445177E-3</v>
      </c>
      <c r="Y24">
        <f t="shared" si="8"/>
        <v>1.8256104</v>
      </c>
      <c r="Z24">
        <f t="shared" si="9"/>
        <v>1.014228E-2</v>
      </c>
    </row>
    <row r="25" spans="1:26" x14ac:dyDescent="0.25">
      <c r="A25">
        <v>11</v>
      </c>
      <c r="B25">
        <v>6</v>
      </c>
      <c r="C25" s="5">
        <f t="shared" si="0"/>
        <v>11.5</v>
      </c>
      <c r="D25" s="15">
        <v>1.0516543387499999</v>
      </c>
      <c r="I25" s="9">
        <v>51</v>
      </c>
      <c r="J25" s="9">
        <v>6</v>
      </c>
      <c r="K25" s="5">
        <f t="shared" si="1"/>
        <v>51.5</v>
      </c>
      <c r="L25" s="9">
        <v>1.4290990724999999</v>
      </c>
      <c r="M25" s="9">
        <f t="shared" si="2"/>
        <v>1.268168823349529</v>
      </c>
      <c r="N25" s="9">
        <f t="shared" si="5"/>
        <v>1.4290990724999999</v>
      </c>
      <c r="O25" s="10"/>
      <c r="R25">
        <v>51</v>
      </c>
      <c r="S25">
        <v>6</v>
      </c>
      <c r="T25" s="5">
        <f t="shared" si="3"/>
        <v>51.5</v>
      </c>
      <c r="U25" s="9">
        <v>1.000347E-2</v>
      </c>
      <c r="V25">
        <f t="shared" si="6"/>
        <v>1.8006246000000001</v>
      </c>
      <c r="W25">
        <f t="shared" si="4"/>
        <v>1.268168823349529</v>
      </c>
      <c r="X25">
        <f t="shared" si="7"/>
        <v>7.0453823519418275E-3</v>
      </c>
      <c r="Y25">
        <f t="shared" si="8"/>
        <v>1.8006246000000001</v>
      </c>
      <c r="Z25">
        <f t="shared" si="9"/>
        <v>1.000347E-2</v>
      </c>
    </row>
    <row r="26" spans="1:26" x14ac:dyDescent="0.25">
      <c r="A26">
        <v>12</v>
      </c>
      <c r="B26">
        <v>0</v>
      </c>
      <c r="C26" s="5">
        <f t="shared" si="0"/>
        <v>12</v>
      </c>
      <c r="D26" s="15">
        <v>1.0539680837500001</v>
      </c>
      <c r="I26" s="9">
        <v>52</v>
      </c>
      <c r="J26" s="9">
        <v>0</v>
      </c>
      <c r="K26" s="5">
        <f t="shared" si="1"/>
        <v>52</v>
      </c>
      <c r="L26" s="9">
        <v>1.4099669962500001</v>
      </c>
      <c r="M26" s="9">
        <f t="shared" si="2"/>
        <v>1.2569058016470716</v>
      </c>
      <c r="N26" s="9">
        <f t="shared" si="5"/>
        <v>1.4099669962500001</v>
      </c>
      <c r="O26" s="10"/>
      <c r="R26">
        <v>52</v>
      </c>
      <c r="S26">
        <v>0</v>
      </c>
      <c r="T26" s="5">
        <f t="shared" si="3"/>
        <v>52</v>
      </c>
      <c r="U26" s="9">
        <v>9.8667000000000008E-3</v>
      </c>
      <c r="V26">
        <f t="shared" si="6"/>
        <v>1.7760060000000002</v>
      </c>
      <c r="W26">
        <f t="shared" si="4"/>
        <v>1.2569058016470716</v>
      </c>
      <c r="X26">
        <f t="shared" si="7"/>
        <v>6.9828100091503973E-3</v>
      </c>
      <c r="Y26">
        <f t="shared" si="8"/>
        <v>1.7760060000000002</v>
      </c>
      <c r="Z26">
        <f t="shared" si="9"/>
        <v>9.8667000000000008E-3</v>
      </c>
    </row>
    <row r="27" spans="1:26" x14ac:dyDescent="0.25">
      <c r="A27">
        <v>12</v>
      </c>
      <c r="B27">
        <v>6</v>
      </c>
      <c r="C27" s="5">
        <f t="shared" si="0"/>
        <v>12.5</v>
      </c>
      <c r="D27" s="15">
        <v>1.0562876124999998</v>
      </c>
      <c r="I27" s="9">
        <v>52</v>
      </c>
      <c r="J27" s="9">
        <v>6</v>
      </c>
      <c r="K27" s="5">
        <f t="shared" si="1"/>
        <v>52.5</v>
      </c>
      <c r="L27" s="9">
        <v>1.3911156025</v>
      </c>
      <c r="M27" s="9">
        <f t="shared" si="2"/>
        <v>1.245753748381891</v>
      </c>
      <c r="N27" s="9">
        <f t="shared" si="5"/>
        <v>1.3911156025</v>
      </c>
      <c r="O27" s="10"/>
      <c r="R27">
        <v>52</v>
      </c>
      <c r="S27">
        <v>6</v>
      </c>
      <c r="T27" s="5">
        <f t="shared" si="3"/>
        <v>52.5</v>
      </c>
      <c r="U27" s="9">
        <v>9.7319299999999997E-3</v>
      </c>
      <c r="V27">
        <f t="shared" si="6"/>
        <v>1.7517474</v>
      </c>
      <c r="W27">
        <f t="shared" si="4"/>
        <v>1.245753748381891</v>
      </c>
      <c r="X27">
        <f t="shared" si="7"/>
        <v>6.9208541576771723E-3</v>
      </c>
      <c r="Y27">
        <f t="shared" si="8"/>
        <v>1.7517474</v>
      </c>
      <c r="Z27">
        <f t="shared" si="9"/>
        <v>9.7319299999999997E-3</v>
      </c>
    </row>
    <row r="28" spans="1:26" x14ac:dyDescent="0.25">
      <c r="A28">
        <v>13</v>
      </c>
      <c r="B28">
        <v>0</v>
      </c>
      <c r="C28" s="5">
        <f t="shared" si="0"/>
        <v>13</v>
      </c>
      <c r="D28" s="15">
        <v>1.058612925</v>
      </c>
      <c r="I28" s="9">
        <v>53</v>
      </c>
      <c r="J28" s="9">
        <v>0</v>
      </c>
      <c r="K28" s="5">
        <f t="shared" si="1"/>
        <v>53</v>
      </c>
      <c r="L28" s="9">
        <v>1.3725407787500001</v>
      </c>
      <c r="M28" s="9">
        <f t="shared" si="2"/>
        <v>1.2347115702422271</v>
      </c>
      <c r="N28" s="9">
        <f t="shared" si="5"/>
        <v>1.3725407787500001</v>
      </c>
      <c r="O28" s="10"/>
      <c r="R28">
        <v>53</v>
      </c>
      <c r="S28">
        <v>0</v>
      </c>
      <c r="T28" s="5">
        <f t="shared" si="3"/>
        <v>53</v>
      </c>
      <c r="U28" s="9">
        <v>9.5991400000000008E-3</v>
      </c>
      <c r="V28">
        <f t="shared" si="6"/>
        <v>1.7278452000000002</v>
      </c>
      <c r="W28">
        <f t="shared" si="4"/>
        <v>1.2347115702422271</v>
      </c>
      <c r="X28">
        <f t="shared" si="7"/>
        <v>6.8595087235679281E-3</v>
      </c>
      <c r="Y28">
        <f t="shared" si="8"/>
        <v>1.7278452000000002</v>
      </c>
      <c r="Z28">
        <f t="shared" si="9"/>
        <v>9.5991400000000008E-3</v>
      </c>
    </row>
    <row r="29" spans="1:26" x14ac:dyDescent="0.25">
      <c r="A29">
        <v>13</v>
      </c>
      <c r="B29">
        <v>6</v>
      </c>
      <c r="C29" s="5">
        <f t="shared" si="0"/>
        <v>13.5</v>
      </c>
      <c r="D29" s="15">
        <v>1.0609440475</v>
      </c>
      <c r="I29" s="9">
        <v>53</v>
      </c>
      <c r="J29" s="9">
        <v>6</v>
      </c>
      <c r="K29" s="5">
        <f t="shared" si="1"/>
        <v>53.5</v>
      </c>
      <c r="L29" s="9">
        <v>1.3542384562500001</v>
      </c>
      <c r="M29" s="9">
        <f t="shared" si="2"/>
        <v>1.2237781846881286</v>
      </c>
      <c r="N29" s="9">
        <f t="shared" si="5"/>
        <v>1.3542384562500001</v>
      </c>
      <c r="O29" s="10"/>
      <c r="R29">
        <v>53</v>
      </c>
      <c r="S29">
        <v>6</v>
      </c>
      <c r="T29" s="5">
        <f t="shared" si="3"/>
        <v>53.5</v>
      </c>
      <c r="U29" s="9">
        <v>9.4683000000000007E-3</v>
      </c>
      <c r="V29">
        <f t="shared" si="6"/>
        <v>1.7042940000000002</v>
      </c>
      <c r="W29">
        <f t="shared" si="4"/>
        <v>1.2237781846881286</v>
      </c>
      <c r="X29">
        <f t="shared" si="7"/>
        <v>6.7987676927118252E-3</v>
      </c>
      <c r="Y29">
        <f t="shared" si="8"/>
        <v>1.7042940000000002</v>
      </c>
      <c r="Z29">
        <f t="shared" si="9"/>
        <v>9.4683000000000007E-3</v>
      </c>
    </row>
    <row r="30" spans="1:26" x14ac:dyDescent="0.25">
      <c r="A30">
        <v>14</v>
      </c>
      <c r="B30">
        <v>0</v>
      </c>
      <c r="C30" s="5">
        <f t="shared" si="0"/>
        <v>14</v>
      </c>
      <c r="D30" s="15">
        <v>1.0632809887499999</v>
      </c>
      <c r="I30" s="9">
        <v>54</v>
      </c>
      <c r="J30" s="9">
        <v>0</v>
      </c>
      <c r="K30" s="5">
        <f t="shared" si="1"/>
        <v>54</v>
      </c>
      <c r="L30" s="9">
        <v>1.3362046362500002</v>
      </c>
      <c r="M30" s="9">
        <f t="shared" si="2"/>
        <v>1.2129525198453206</v>
      </c>
      <c r="N30" s="9">
        <f t="shared" si="5"/>
        <v>1.3362046362500002</v>
      </c>
      <c r="O30" s="10"/>
      <c r="R30">
        <v>54</v>
      </c>
      <c r="S30">
        <v>0</v>
      </c>
      <c r="T30" s="5">
        <f t="shared" si="3"/>
        <v>54</v>
      </c>
      <c r="U30" s="9">
        <v>9.3393799999999996E-3</v>
      </c>
      <c r="V30">
        <f t="shared" si="6"/>
        <v>1.6810883999999997</v>
      </c>
      <c r="W30">
        <f t="shared" si="4"/>
        <v>1.2129525198453206</v>
      </c>
      <c r="X30">
        <f t="shared" si="7"/>
        <v>6.7386251102517815E-3</v>
      </c>
      <c r="Y30">
        <f t="shared" si="8"/>
        <v>1.6810883999999997</v>
      </c>
      <c r="Z30">
        <f t="shared" si="9"/>
        <v>9.3393799999999996E-3</v>
      </c>
    </row>
    <row r="31" spans="1:26" x14ac:dyDescent="0.25">
      <c r="A31">
        <v>14</v>
      </c>
      <c r="B31">
        <v>6</v>
      </c>
      <c r="C31" s="5">
        <f t="shared" si="0"/>
        <v>14.5</v>
      </c>
      <c r="D31" s="15">
        <v>1.0656237662500001</v>
      </c>
      <c r="I31" s="9">
        <v>54</v>
      </c>
      <c r="J31" s="9">
        <v>6</v>
      </c>
      <c r="K31" s="5">
        <f t="shared" si="1"/>
        <v>54.5</v>
      </c>
      <c r="L31" s="9">
        <v>1.3184353900000001</v>
      </c>
      <c r="M31" s="9">
        <f t="shared" si="2"/>
        <v>1.2022335144001262</v>
      </c>
      <c r="N31" s="9">
        <f t="shared" si="5"/>
        <v>1.3184353900000001</v>
      </c>
      <c r="O31" s="10"/>
      <c r="R31">
        <v>54</v>
      </c>
      <c r="S31">
        <v>6</v>
      </c>
      <c r="T31" s="5">
        <f t="shared" si="3"/>
        <v>54.5</v>
      </c>
      <c r="U31" s="9">
        <v>9.2123499999999994E-3</v>
      </c>
      <c r="V31">
        <f t="shared" si="6"/>
        <v>1.6582229999999998</v>
      </c>
      <c r="W31">
        <f t="shared" si="4"/>
        <v>1.2022335144001262</v>
      </c>
      <c r="X31">
        <f t="shared" si="7"/>
        <v>6.679075080000701E-3</v>
      </c>
      <c r="Y31">
        <f t="shared" si="8"/>
        <v>1.6582229999999998</v>
      </c>
      <c r="Z31">
        <f t="shared" si="9"/>
        <v>9.2123499999999994E-3</v>
      </c>
    </row>
    <row r="32" spans="1:26" x14ac:dyDescent="0.25">
      <c r="A32">
        <v>15</v>
      </c>
      <c r="B32">
        <v>0</v>
      </c>
      <c r="C32" s="5">
        <f t="shared" si="0"/>
        <v>15</v>
      </c>
      <c r="D32" s="15">
        <v>1.0679723974999999</v>
      </c>
    </row>
    <row r="33" spans="1:4" x14ac:dyDescent="0.25">
      <c r="A33">
        <v>15</v>
      </c>
      <c r="B33">
        <v>6</v>
      </c>
      <c r="C33" s="5">
        <f t="shared" si="0"/>
        <v>15.5</v>
      </c>
      <c r="D33" s="15">
        <v>1.0703268912499999</v>
      </c>
    </row>
    <row r="34" spans="1:4" x14ac:dyDescent="0.25">
      <c r="A34">
        <v>16</v>
      </c>
      <c r="B34">
        <v>0</v>
      </c>
      <c r="C34" s="5">
        <f t="shared" si="0"/>
        <v>16</v>
      </c>
      <c r="D34" s="15">
        <v>1.0726872562500001</v>
      </c>
    </row>
    <row r="35" spans="1:4" x14ac:dyDescent="0.25">
      <c r="A35">
        <v>16</v>
      </c>
      <c r="B35">
        <v>6</v>
      </c>
      <c r="C35" s="5">
        <f t="shared" si="0"/>
        <v>16.5</v>
      </c>
      <c r="D35" s="15">
        <v>1.0750535187500001</v>
      </c>
    </row>
    <row r="36" spans="1:4" x14ac:dyDescent="0.25">
      <c r="A36">
        <v>17</v>
      </c>
      <c r="B36">
        <v>0</v>
      </c>
      <c r="C36" s="5">
        <f t="shared" si="0"/>
        <v>17</v>
      </c>
      <c r="D36" s="15">
        <v>1.0774256962500002</v>
      </c>
    </row>
    <row r="37" spans="1:4" x14ac:dyDescent="0.25">
      <c r="A37">
        <v>17</v>
      </c>
      <c r="B37">
        <v>6</v>
      </c>
      <c r="C37" s="5">
        <f t="shared" si="0"/>
        <v>17.5</v>
      </c>
      <c r="D37" s="15">
        <v>1.07980378875</v>
      </c>
    </row>
    <row r="38" spans="1:4" x14ac:dyDescent="0.25">
      <c r="A38">
        <v>18</v>
      </c>
      <c r="B38">
        <v>0</v>
      </c>
      <c r="C38" s="5">
        <f t="shared" si="0"/>
        <v>18</v>
      </c>
      <c r="D38" s="15">
        <v>1.0821878225000001</v>
      </c>
    </row>
    <row r="39" spans="1:4" x14ac:dyDescent="0.25">
      <c r="A39">
        <v>18</v>
      </c>
      <c r="B39">
        <v>6</v>
      </c>
      <c r="C39" s="5">
        <f t="shared" si="0"/>
        <v>18.5</v>
      </c>
      <c r="D39" s="15">
        <v>1.08457780625</v>
      </c>
    </row>
    <row r="40" spans="1:4" x14ac:dyDescent="0.25">
      <c r="A40">
        <v>19</v>
      </c>
      <c r="B40">
        <v>0</v>
      </c>
      <c r="C40" s="5">
        <f t="shared" si="0"/>
        <v>19</v>
      </c>
      <c r="D40" s="15">
        <v>1.13347257875</v>
      </c>
    </row>
    <row r="41" spans="1:4" x14ac:dyDescent="0.25">
      <c r="A41">
        <v>19</v>
      </c>
      <c r="B41">
        <v>6</v>
      </c>
      <c r="C41" s="5">
        <f t="shared" si="0"/>
        <v>19.5</v>
      </c>
      <c r="D41" s="15">
        <v>1.1372472849999999</v>
      </c>
    </row>
    <row r="42" spans="1:4" x14ac:dyDescent="0.25">
      <c r="A42">
        <v>20</v>
      </c>
      <c r="B42">
        <v>0</v>
      </c>
      <c r="C42" s="5">
        <f t="shared" si="0"/>
        <v>20</v>
      </c>
      <c r="D42" s="15">
        <v>1.1410361225000001</v>
      </c>
    </row>
    <row r="43" spans="1:4" x14ac:dyDescent="0.25">
      <c r="A43">
        <v>20</v>
      </c>
      <c r="B43">
        <v>6</v>
      </c>
      <c r="C43" s="5">
        <f t="shared" si="0"/>
        <v>20.5</v>
      </c>
      <c r="D43" s="15">
        <v>1.1448391437500001</v>
      </c>
    </row>
    <row r="44" spans="1:4" x14ac:dyDescent="0.25">
      <c r="A44">
        <v>21</v>
      </c>
      <c r="B44">
        <v>0</v>
      </c>
      <c r="C44" s="5">
        <f t="shared" si="0"/>
        <v>21</v>
      </c>
      <c r="D44" s="15">
        <v>1.1486563925</v>
      </c>
    </row>
    <row r="45" spans="1:4" x14ac:dyDescent="0.25">
      <c r="A45">
        <v>21</v>
      </c>
      <c r="B45">
        <v>6</v>
      </c>
      <c r="C45" s="5">
        <f t="shared" si="0"/>
        <v>21.5</v>
      </c>
      <c r="D45" s="15">
        <v>1.15248793875</v>
      </c>
    </row>
    <row r="46" spans="1:4" x14ac:dyDescent="0.25">
      <c r="A46">
        <v>22</v>
      </c>
      <c r="B46">
        <v>0</v>
      </c>
      <c r="C46" s="5">
        <f t="shared" si="0"/>
        <v>22</v>
      </c>
      <c r="D46" s="15">
        <v>1.1563338175</v>
      </c>
    </row>
    <row r="47" spans="1:4" x14ac:dyDescent="0.25">
      <c r="A47">
        <v>22</v>
      </c>
      <c r="B47">
        <v>6</v>
      </c>
      <c r="C47" s="5">
        <f t="shared" si="0"/>
        <v>22.5</v>
      </c>
      <c r="D47" s="15">
        <v>1.1601940987499999</v>
      </c>
    </row>
    <row r="48" spans="1:4" x14ac:dyDescent="0.25">
      <c r="A48">
        <v>23</v>
      </c>
      <c r="B48">
        <v>0</v>
      </c>
      <c r="C48" s="5">
        <f t="shared" si="0"/>
        <v>23</v>
      </c>
      <c r="D48" s="15">
        <v>1.1640688262500001</v>
      </c>
    </row>
    <row r="49" spans="1:4" x14ac:dyDescent="0.25">
      <c r="A49">
        <v>23</v>
      </c>
      <c r="B49">
        <v>6</v>
      </c>
      <c r="C49" s="5">
        <f t="shared" si="0"/>
        <v>23.5</v>
      </c>
      <c r="D49" s="15">
        <v>1.1679580525</v>
      </c>
    </row>
    <row r="50" spans="1:4" x14ac:dyDescent="0.25">
      <c r="A50">
        <v>24</v>
      </c>
      <c r="B50">
        <v>0</v>
      </c>
      <c r="C50" s="5">
        <f t="shared" si="0"/>
        <v>24</v>
      </c>
      <c r="D50" s="15">
        <v>1.1718618387499999</v>
      </c>
    </row>
    <row r="51" spans="1:4" x14ac:dyDescent="0.25">
      <c r="A51">
        <v>24</v>
      </c>
      <c r="B51">
        <v>6</v>
      </c>
      <c r="C51" s="5">
        <f t="shared" si="0"/>
        <v>24.5</v>
      </c>
      <c r="D51" s="15">
        <v>1.1757802374999999</v>
      </c>
    </row>
  </sheetData>
  <sortState xmlns:xlrd2="http://schemas.microsoft.com/office/spreadsheetml/2017/richdata2" ref="R2:U52">
    <sortCondition ref="R2:R52"/>
    <sortCondition ref="S2:S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F9DB-84FA-4CC5-96BB-37EEAC7BDC38}">
  <sheetPr>
    <tabColor rgb="FF00B0F0"/>
  </sheetPr>
  <dimension ref="A1:Q67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15.85546875" bestFit="1" customWidth="1"/>
    <col min="2" max="2" width="11.5703125" bestFit="1" customWidth="1"/>
    <col min="5" max="5" width="11.5703125" customWidth="1"/>
    <col min="6" max="6" width="5.7109375" customWidth="1"/>
    <col min="7" max="7" width="6.85546875" bestFit="1" customWidth="1"/>
    <col min="8" max="8" width="13.140625" style="3" bestFit="1" customWidth="1"/>
    <col min="9" max="9" width="9.28515625" style="12" bestFit="1" customWidth="1"/>
    <col min="10" max="10" width="11.7109375" style="24" bestFit="1" customWidth="1"/>
    <col min="11" max="11" width="16.85546875" bestFit="1" customWidth="1"/>
    <col min="12" max="12" width="10.5703125" style="12" bestFit="1" customWidth="1"/>
  </cols>
  <sheetData>
    <row r="1" spans="1:17" x14ac:dyDescent="0.25">
      <c r="A1" s="1" t="s">
        <v>1</v>
      </c>
      <c r="B1" s="4">
        <v>26722</v>
      </c>
      <c r="E1" s="1" t="s">
        <v>3</v>
      </c>
      <c r="F1" s="1" t="s">
        <v>0</v>
      </c>
      <c r="G1" s="1" t="s">
        <v>9</v>
      </c>
      <c r="H1" s="8" t="s">
        <v>7</v>
      </c>
      <c r="I1" s="11" t="s">
        <v>14</v>
      </c>
      <c r="J1" s="23" t="s">
        <v>28</v>
      </c>
      <c r="K1" s="11" t="s">
        <v>16</v>
      </c>
      <c r="L1" s="11" t="s">
        <v>15</v>
      </c>
    </row>
    <row r="2" spans="1:17" x14ac:dyDescent="0.25">
      <c r="A2" s="1" t="s">
        <v>2</v>
      </c>
      <c r="B2" s="6">
        <v>10000</v>
      </c>
      <c r="E2" s="4">
        <v>45293</v>
      </c>
      <c r="F2" s="5">
        <f t="shared" ref="F2:F33" si="0">(E2-nascita2020)/365.25</f>
        <v>50.844626967830251</v>
      </c>
      <c r="G2" s="5">
        <f t="shared" ref="G2:G33" si="1">(E2-entrata2020)/365.25</f>
        <v>3.0006844626967832</v>
      </c>
      <c r="H2" s="3">
        <f>IF(F2&lt;65,versamento2020*INDEX(Coefficienti2020!D:D,MATCH(G2,Coefficienti2020!C:C,1)),IF(F2&lt;66,versamento2020*INDEX(Coefficienti2020!N:N,MATCH($B$4,Coefficienti2020!K:K,1)),""))</f>
        <v>10065.789237499997</v>
      </c>
      <c r="I2" s="2">
        <f t="shared" ref="I2:I33" si="2">IF(OR(H2="",G2=0),"",(H2/versamento2020)^(1/G2)-1)</f>
        <v>2.1876832713889627E-3</v>
      </c>
      <c r="J2" s="24" t="str">
        <f>IF(AND(F2&gt;65,F2&lt;66),versamento2020*INDEX(Coefficienti2020!Y:Y,MATCH($B$4,Coefficienti2020!T:T,1)),"")</f>
        <v/>
      </c>
      <c r="K2" s="3" t="str">
        <f t="shared" ref="K2:K33" si="3">IF(AND(F2&gt;=65,F2&lt;66),PV((1+inflazione_rendita2020)^(1/12)-1,180,-J2),"")</f>
        <v/>
      </c>
      <c r="L2" s="2" t="str">
        <f t="shared" ref="L2:L33" si="4">IF(K2="","",(K2/versamento2020)^(1/G2)-1)</f>
        <v/>
      </c>
      <c r="Q2" s="20"/>
    </row>
    <row r="3" spans="1:17" x14ac:dyDescent="0.25">
      <c r="A3" s="1" t="s">
        <v>8</v>
      </c>
      <c r="B3" s="4">
        <v>44197</v>
      </c>
      <c r="E3" s="4">
        <f t="shared" ref="E3:E34" si="5">DATE(YEAR(E2)+1,MONTH(E2),DAY(E2))</f>
        <v>45659</v>
      </c>
      <c r="F3" s="5">
        <f t="shared" si="0"/>
        <v>51.846680355920604</v>
      </c>
      <c r="G3" s="5">
        <f t="shared" si="1"/>
        <v>4.0027378507871321</v>
      </c>
      <c r="H3" s="3">
        <f>IF(F3&lt;65,versamento2020*INDEX(Coefficienti2020!D:D,MATCH(G3,Coefficienti2020!C:C,1)),IF(F3&lt;66,versamento2020*INDEX(Coefficienti2020!N:N,MATCH($B$4,Coefficienti2020!K:K,1)),""))</f>
        <v>10087.828649999999</v>
      </c>
      <c r="I3" s="2">
        <f t="shared" si="2"/>
        <v>2.1870227513560714E-3</v>
      </c>
      <c r="J3" s="24" t="str">
        <f>IF(AND(F3&gt;65,F3&lt;66),versamento2020*INDEX(Coefficienti2020!Y:Y,MATCH($B$4,Coefficienti2020!T:T,1)),"")</f>
        <v/>
      </c>
      <c r="K3" s="3" t="str">
        <f t="shared" si="3"/>
        <v/>
      </c>
      <c r="L3" s="2" t="str">
        <f t="shared" si="4"/>
        <v/>
      </c>
      <c r="Q3" s="20"/>
    </row>
    <row r="4" spans="1:17" x14ac:dyDescent="0.25">
      <c r="A4" s="1" t="s">
        <v>10</v>
      </c>
      <c r="B4" s="5">
        <f>(entrata2020-nascita2020)/365.25</f>
        <v>47.843942505133469</v>
      </c>
      <c r="E4" s="4">
        <f t="shared" si="5"/>
        <v>46024</v>
      </c>
      <c r="F4" s="5">
        <f t="shared" si="0"/>
        <v>52.845995893223822</v>
      </c>
      <c r="G4" s="5">
        <f t="shared" si="1"/>
        <v>5.0020533880903493</v>
      </c>
      <c r="H4" s="3">
        <f>IF(F4&lt;65,versamento2020*INDEX(Coefficienti2020!D:D,MATCH(G4,Coefficienti2020!C:C,1)),IF(F4&lt;66,versamento2020*INDEX(Coefficienti2020!N:N,MATCH($B$4,Coefficienti2020!K:K,1)),""))</f>
        <v>10109.923274999999</v>
      </c>
      <c r="I4" s="2">
        <f t="shared" si="2"/>
        <v>2.1879627367875631E-3</v>
      </c>
      <c r="J4" s="24" t="str">
        <f>IF(AND(F4&gt;65,F4&lt;66),versamento2020*INDEX(Coefficienti2020!Y:Y,MATCH($B$4,Coefficienti2020!T:T,1)),"")</f>
        <v/>
      </c>
      <c r="K4" s="3" t="str">
        <f t="shared" si="3"/>
        <v/>
      </c>
      <c r="L4" s="2" t="str">
        <f t="shared" si="4"/>
        <v/>
      </c>
      <c r="Q4" s="20"/>
    </row>
    <row r="5" spans="1:17" x14ac:dyDescent="0.25">
      <c r="A5" s="1" t="s">
        <v>11</v>
      </c>
      <c r="B5" s="21">
        <f ca="1">B17</f>
        <v>2.5496736544422305E-2</v>
      </c>
      <c r="E5" s="4">
        <f t="shared" si="5"/>
        <v>46389</v>
      </c>
      <c r="F5" s="5">
        <f t="shared" si="0"/>
        <v>53.845311430527033</v>
      </c>
      <c r="G5" s="5">
        <f t="shared" si="1"/>
        <v>6.0013689253935665</v>
      </c>
      <c r="H5" s="3">
        <f>IF(F5&lt;65,versamento2020*INDEX(Coefficienti2020!D:D,MATCH(G5,Coefficienti2020!C:C,1)),IF(F5&lt;66,versamento2020*INDEX(Coefficienti2020!N:N,MATCH($B$4,Coefficienti2020!K:K,1)),""))</f>
        <v>10132.073025000002</v>
      </c>
      <c r="I5" s="2">
        <f t="shared" si="2"/>
        <v>2.188700647465458E-3</v>
      </c>
      <c r="J5" s="24" t="str">
        <f>IF(AND(F5&gt;65,F5&lt;66),versamento2020*INDEX(Coefficienti2020!Y:Y,MATCH($B$4,Coefficienti2020!T:T,1)),"")</f>
        <v/>
      </c>
      <c r="K5" s="3" t="str">
        <f t="shared" si="3"/>
        <v/>
      </c>
      <c r="L5" s="2" t="str">
        <f t="shared" si="4"/>
        <v/>
      </c>
      <c r="Q5" s="20"/>
    </row>
    <row r="6" spans="1:17" x14ac:dyDescent="0.25">
      <c r="A6" s="1" t="s">
        <v>20</v>
      </c>
      <c r="B6" s="17">
        <v>0.04</v>
      </c>
      <c r="E6" s="4">
        <f t="shared" si="5"/>
        <v>46754</v>
      </c>
      <c r="F6" s="5">
        <f t="shared" si="0"/>
        <v>54.844626967830251</v>
      </c>
      <c r="G6" s="5">
        <f t="shared" si="1"/>
        <v>7.0006844626967828</v>
      </c>
      <c r="H6" s="3">
        <f>IF(F6&lt;65,versamento2020*INDEX(Coefficienti2020!D:D,MATCH(G6,Coefficienti2020!C:C,1)),IF(F6&lt;66,versamento2020*INDEX(Coefficienti2020!N:N,MATCH($B$4,Coefficienti2020!K:K,1)),""))</f>
        <v>10154.278249999999</v>
      </c>
      <c r="I6" s="2">
        <f t="shared" si="2"/>
        <v>2.1893258352916334E-3</v>
      </c>
      <c r="J6" s="24" t="str">
        <f>IF(AND(F6&gt;65,F6&lt;66),versamento2020*INDEX(Coefficienti2020!Y:Y,MATCH($B$4,Coefficienti2020!T:T,1)),"")</f>
        <v/>
      </c>
      <c r="K6" s="3" t="str">
        <f t="shared" si="3"/>
        <v/>
      </c>
      <c r="L6" s="2" t="str">
        <f t="shared" si="4"/>
        <v/>
      </c>
      <c r="Q6" s="20"/>
    </row>
    <row r="7" spans="1:17" x14ac:dyDescent="0.25">
      <c r="E7" s="4">
        <f t="shared" si="5"/>
        <v>47120</v>
      </c>
      <c r="F7" s="5">
        <f t="shared" si="0"/>
        <v>55.846680355920604</v>
      </c>
      <c r="G7" s="5">
        <f t="shared" si="1"/>
        <v>8.002737850787133</v>
      </c>
      <c r="H7" s="3">
        <f>IF(F7&lt;65,versamento2020*INDEX(Coefficienti2020!D:D,MATCH(G7,Coefficienti2020!C:C,1)),IF(F7&lt;66,versamento2020*INDEX(Coefficienti2020!N:N,MATCH($B$4,Coefficienti2020!K:K,1)),""))</f>
        <v>10176.53895</v>
      </c>
      <c r="I7" s="2">
        <f t="shared" si="2"/>
        <v>2.1891286631701146E-3</v>
      </c>
      <c r="J7" s="24" t="str">
        <f>IF(AND(F7&gt;65,F7&lt;66),versamento2020*INDEX(Coefficienti2020!Y:Y,MATCH($B$4,Coefficienti2020!T:T,1)),"")</f>
        <v/>
      </c>
      <c r="K7" s="3" t="str">
        <f t="shared" si="3"/>
        <v/>
      </c>
      <c r="L7" s="2" t="str">
        <f t="shared" si="4"/>
        <v/>
      </c>
      <c r="Q7" s="20"/>
    </row>
    <row r="8" spans="1:17" x14ac:dyDescent="0.25">
      <c r="E8" s="4">
        <f t="shared" si="5"/>
        <v>47485</v>
      </c>
      <c r="F8" s="5">
        <f t="shared" si="0"/>
        <v>56.845995893223822</v>
      </c>
      <c r="G8" s="5">
        <f t="shared" si="1"/>
        <v>9.0020533880903493</v>
      </c>
      <c r="H8" s="3">
        <f>IF(F8&lt;65,versamento2020*INDEX(Coefficienti2020!D:D,MATCH(G8,Coefficienti2020!C:C,1)),IF(F8&lt;66,versamento2020*INDEX(Coefficienti2020!N:N,MATCH($B$4,Coefficienti2020!K:K,1)),""))</f>
        <v>10198.855300000001</v>
      </c>
      <c r="I8" s="2">
        <f t="shared" si="2"/>
        <v>2.1897166115740774E-3</v>
      </c>
      <c r="J8" s="24" t="str">
        <f>IF(AND(F8&gt;65,F8&lt;66),versamento2020*INDEX(Coefficienti2020!Y:Y,MATCH($B$4,Coefficienti2020!T:T,1)),"")</f>
        <v/>
      </c>
      <c r="K8" s="3" t="str">
        <f t="shared" si="3"/>
        <v/>
      </c>
      <c r="L8" s="2" t="str">
        <f t="shared" si="4"/>
        <v/>
      </c>
      <c r="Q8" s="20"/>
    </row>
    <row r="9" spans="1:17" x14ac:dyDescent="0.25">
      <c r="E9" s="4">
        <f t="shared" si="5"/>
        <v>47850</v>
      </c>
      <c r="F9" s="5">
        <f t="shared" si="0"/>
        <v>57.845311430527033</v>
      </c>
      <c r="G9" s="5">
        <f t="shared" si="1"/>
        <v>10.001368925393566</v>
      </c>
      <c r="H9" s="3">
        <f>IF(F9&lt;65,versamento2020*INDEX(Coefficienti2020!D:D,MATCH(G9,Coefficienti2020!C:C,1)),IF(F9&lt;66,versamento2020*INDEX(Coefficienti2020!N:N,MATCH($B$4,Coefficienti2020!K:K,1)),""))</f>
        <v>10221.227387500001</v>
      </c>
      <c r="I9" s="2">
        <f t="shared" si="2"/>
        <v>2.1902537270213074E-3</v>
      </c>
      <c r="J9" s="24" t="str">
        <f>IF(AND(F9&gt;65,F9&lt;66),versamento2020*INDEX(Coefficienti2020!Y:Y,MATCH($B$4,Coefficienti2020!T:T,1)),"")</f>
        <v/>
      </c>
      <c r="K9" s="3" t="str">
        <f t="shared" si="3"/>
        <v/>
      </c>
      <c r="L9" s="2" t="str">
        <f t="shared" si="4"/>
        <v/>
      </c>
      <c r="Q9" s="20"/>
    </row>
    <row r="10" spans="1:17" x14ac:dyDescent="0.25">
      <c r="E10" s="4">
        <f t="shared" si="5"/>
        <v>48215</v>
      </c>
      <c r="F10" s="5">
        <f t="shared" si="0"/>
        <v>58.844626967830251</v>
      </c>
      <c r="G10" s="5">
        <f t="shared" si="1"/>
        <v>11.000684462696784</v>
      </c>
      <c r="H10" s="3">
        <f>IF(F10&lt;65,versamento2020*INDEX(Coefficienti2020!D:D,MATCH(G10,Coefficienti2020!C:C,1)),IF(F10&lt;66,versamento2020*INDEX(Coefficienti2020!N:N,MATCH($B$4,Coefficienti2020!K:K,1)),""))</f>
        <v>10243.655475</v>
      </c>
      <c r="I10" s="2">
        <f t="shared" si="2"/>
        <v>2.1907548448905079E-3</v>
      </c>
      <c r="J10" s="24" t="str">
        <f>IF(AND(F10&gt;65,F10&lt;66),versamento2020*INDEX(Coefficienti2020!Y:Y,MATCH($B$4,Coefficienti2020!T:T,1)),"")</f>
        <v/>
      </c>
      <c r="K10" s="3" t="str">
        <f t="shared" si="3"/>
        <v/>
      </c>
      <c r="L10" s="2" t="str">
        <f t="shared" si="4"/>
        <v/>
      </c>
      <c r="Q10" s="20"/>
    </row>
    <row r="11" spans="1:17" x14ac:dyDescent="0.25">
      <c r="A11" t="s">
        <v>29</v>
      </c>
      <c r="E11" s="4">
        <f t="shared" si="5"/>
        <v>48581</v>
      </c>
      <c r="F11" s="5">
        <f t="shared" si="0"/>
        <v>59.846680355920604</v>
      </c>
      <c r="G11" s="5">
        <f t="shared" si="1"/>
        <v>12.002737850787133</v>
      </c>
      <c r="H11" s="3">
        <f>IF(F11&lt;65,versamento2020*INDEX(Coefficienti2020!D:D,MATCH(G11,Coefficienti2020!C:C,1)),IF(F11&lt;66,versamento2020*INDEX(Coefficienti2020!N:N,MATCH($B$4,Coefficienti2020!K:K,1)),""))</f>
        <v>10266.139650000001</v>
      </c>
      <c r="I11" s="2">
        <f t="shared" si="2"/>
        <v>2.190728052582358E-3</v>
      </c>
      <c r="J11" s="24" t="str">
        <f>IF(AND(F11&gt;65,F11&lt;66),versamento2020*INDEX(Coefficienti2020!Y:Y,MATCH($B$4,Coefficienti2020!T:T,1)),"")</f>
        <v/>
      </c>
      <c r="K11" s="3" t="str">
        <f t="shared" si="3"/>
        <v/>
      </c>
      <c r="L11" s="2" t="str">
        <f t="shared" si="4"/>
        <v/>
      </c>
      <c r="Q11" s="20"/>
    </row>
    <row r="12" spans="1:17" x14ac:dyDescent="0.25">
      <c r="A12" t="s">
        <v>21</v>
      </c>
      <c r="E12" s="4">
        <f t="shared" si="5"/>
        <v>48946</v>
      </c>
      <c r="F12" s="5">
        <f t="shared" si="0"/>
        <v>60.845995893223822</v>
      </c>
      <c r="G12" s="5">
        <f t="shared" si="1"/>
        <v>13.002053388090349</v>
      </c>
      <c r="H12" s="3">
        <f>IF(F12&lt;65,versamento2020*INDEX(Coefficienti2020!D:D,MATCH(G12,Coefficienti2020!C:C,1)),IF(F12&lt;66,versamento2020*INDEX(Coefficienti2020!N:N,MATCH($B$4,Coefficienti2020!K:K,1)),""))</f>
        <v>10288.679999999998</v>
      </c>
      <c r="I12" s="2">
        <f t="shared" si="2"/>
        <v>2.1912183130472496E-3</v>
      </c>
      <c r="J12" s="24" t="str">
        <f>IF(AND(F12&gt;65,F12&lt;66),versamento2020*INDEX(Coefficienti2020!Y:Y,MATCH($B$4,Coefficienti2020!T:T,1)),"")</f>
        <v/>
      </c>
      <c r="K12" s="3" t="str">
        <f t="shared" si="3"/>
        <v/>
      </c>
      <c r="L12" s="2" t="str">
        <f t="shared" si="4"/>
        <v/>
      </c>
      <c r="Q12" s="20"/>
    </row>
    <row r="13" spans="1:17" x14ac:dyDescent="0.25">
      <c r="A13" t="s">
        <v>22</v>
      </c>
      <c r="E13" s="4">
        <f t="shared" si="5"/>
        <v>49311</v>
      </c>
      <c r="F13" s="5">
        <f t="shared" si="0"/>
        <v>61.845311430527033</v>
      </c>
      <c r="G13" s="5">
        <f t="shared" si="1"/>
        <v>14.001368925393566</v>
      </c>
      <c r="H13" s="3">
        <f>IF(F13&lt;65,versamento2020*INDEX(Coefficienti2020!D:D,MATCH(G13,Coefficienti2020!C:C,1)),IF(F13&lt;66,versamento2020*INDEX(Coefficienti2020!N:N,MATCH($B$4,Coefficienti2020!K:K,1)),""))</f>
        <v>10311.2767</v>
      </c>
      <c r="I13" s="2">
        <f t="shared" si="2"/>
        <v>2.1916862141913018E-3</v>
      </c>
      <c r="J13" s="24" t="str">
        <f>IF(AND(F13&gt;65,F13&lt;66),versamento2020*INDEX(Coefficienti2020!Y:Y,MATCH($B$4,Coefficienti2020!T:T,1)),"")</f>
        <v/>
      </c>
      <c r="K13" s="3" t="str">
        <f t="shared" si="3"/>
        <v/>
      </c>
      <c r="L13" s="2" t="str">
        <f t="shared" si="4"/>
        <v/>
      </c>
      <c r="Q13" s="20"/>
    </row>
    <row r="14" spans="1:17" x14ac:dyDescent="0.25">
      <c r="A14" t="s">
        <v>23</v>
      </c>
      <c r="B14" s="22">
        <v>0.02</v>
      </c>
      <c r="E14" s="4">
        <f t="shared" si="5"/>
        <v>49676</v>
      </c>
      <c r="F14" s="5">
        <f t="shared" si="0"/>
        <v>62.844626967830251</v>
      </c>
      <c r="G14" s="5">
        <f t="shared" si="1"/>
        <v>15.000684462696784</v>
      </c>
      <c r="H14" s="3">
        <f>IF(F14&lt;65,versamento2020*INDEX(Coefficienti2020!D:D,MATCH(G14,Coefficienti2020!C:C,1)),IF(F14&lt;66,versamento2020*INDEX(Coefficienti2020!N:N,MATCH($B$4,Coefficienti2020!K:K,1)),""))</f>
        <v>10333.9298375</v>
      </c>
      <c r="I14" s="2">
        <f t="shared" si="2"/>
        <v>2.192135795601402E-3</v>
      </c>
      <c r="J14" s="24" t="str">
        <f>IF(AND(F14&gt;65,F14&lt;66),versamento2020*INDEX(Coefficienti2020!Y:Y,MATCH($B$4,Coefficienti2020!T:T,1)),"")</f>
        <v/>
      </c>
      <c r="K14" s="3" t="str">
        <f t="shared" si="3"/>
        <v/>
      </c>
      <c r="L14" s="2" t="str">
        <f t="shared" si="4"/>
        <v/>
      </c>
      <c r="Q14" s="20"/>
    </row>
    <row r="15" spans="1:17" x14ac:dyDescent="0.25">
      <c r="A15" t="s">
        <v>24</v>
      </c>
      <c r="B15" s="25">
        <v>0.16900000000000001</v>
      </c>
      <c r="E15" s="4">
        <f t="shared" si="5"/>
        <v>50042</v>
      </c>
      <c r="F15" s="5">
        <f t="shared" si="0"/>
        <v>63.846680355920604</v>
      </c>
      <c r="G15" s="5">
        <f t="shared" si="1"/>
        <v>16.002737850787131</v>
      </c>
      <c r="H15" s="3">
        <f>IF(F15&lt;65,versamento2020*INDEX(Coefficienti2020!D:D,MATCH(G15,Coefficienti2020!C:C,1)),IF(F15&lt;66,versamento2020*INDEX(Coefficienti2020!N:N,MATCH($B$4,Coefficienti2020!K:K,1)),""))</f>
        <v>10356.639674999999</v>
      </c>
      <c r="I15" s="2">
        <f t="shared" si="2"/>
        <v>2.1921956168937662E-3</v>
      </c>
      <c r="J15" s="24" t="str">
        <f>IF(AND(F15&gt;65,F15&lt;66),versamento2020*INDEX(Coefficienti2020!Y:Y,MATCH($B$4,Coefficienti2020!T:T,1)),"")</f>
        <v/>
      </c>
      <c r="K15" s="3" t="str">
        <f t="shared" si="3"/>
        <v/>
      </c>
      <c r="L15" s="2" t="str">
        <f t="shared" si="4"/>
        <v/>
      </c>
      <c r="Q15" s="20"/>
    </row>
    <row r="16" spans="1:17" x14ac:dyDescent="0.25">
      <c r="A16" t="s">
        <v>26</v>
      </c>
      <c r="B16" s="5">
        <f ca="1">65-DATEDIF(nascita2020,TODAY(),"y")</f>
        <v>15</v>
      </c>
      <c r="E16" s="4">
        <f t="shared" si="5"/>
        <v>50407</v>
      </c>
      <c r="F16" s="5">
        <f t="shared" si="0"/>
        <v>64.845995893223815</v>
      </c>
      <c r="G16" s="5">
        <f t="shared" si="1"/>
        <v>17.002053388090349</v>
      </c>
      <c r="H16" s="3">
        <f>IF(F16&lt;65,versamento2020*INDEX(Coefficienti2020!D:D,MATCH(G16,Coefficienti2020!C:C,1)),IF(F16&lt;66,versamento2020*INDEX(Coefficienti2020!N:N,MATCH($B$4,Coefficienti2020!K:K,1)),""))</f>
        <v>10379.406300000001</v>
      </c>
      <c r="I16" s="2">
        <f t="shared" si="2"/>
        <v>2.192640867879847E-3</v>
      </c>
      <c r="J16" s="24" t="str">
        <f>IF(AND(F16&gt;65,F16&lt;66),versamento2020*INDEX(Coefficienti2020!Y:Y,MATCH($B$4,Coefficienti2020!T:T,1)),"")</f>
        <v/>
      </c>
      <c r="K16" s="3" t="str">
        <f t="shared" si="3"/>
        <v/>
      </c>
      <c r="L16" s="2" t="str">
        <f t="shared" si="4"/>
        <v/>
      </c>
      <c r="Q16" s="20"/>
    </row>
    <row r="17" spans="1:12" x14ac:dyDescent="0.25">
      <c r="A17" t="s">
        <v>25</v>
      </c>
      <c r="B17" s="2">
        <f ca="1">((1+B15)*(1+B14)^B16)^(1/(B16+3))-1</f>
        <v>2.5496736544422305E-2</v>
      </c>
      <c r="E17" s="4">
        <f t="shared" si="5"/>
        <v>50772</v>
      </c>
      <c r="F17" s="5">
        <f t="shared" si="0"/>
        <v>65.845311430527033</v>
      </c>
      <c r="G17" s="5">
        <f t="shared" si="1"/>
        <v>18.001368925393567</v>
      </c>
      <c r="H17" s="3">
        <f ca="1">IF(F17&lt;65,versamento2020*INDEX(Coefficienti2020!D:D,MATCH(G17,Coefficienti2020!C:C,1)),IF(F17&lt;66,versamento2020*INDEX(Coefficienti2020!N:N,MATCH($B$4,Coefficienti2020!K:K,1)),""))</f>
        <v>14844.335983511441</v>
      </c>
      <c r="I17" s="2">
        <f t="shared" ca="1" si="2"/>
        <v>2.2187178929905294E-2</v>
      </c>
      <c r="J17" s="24">
        <f ca="1">IF(AND(F17&gt;65,F17&lt;66),versamento2020*INDEX(Coefficienti2020!Y:Y,MATCH($B$4,Coefficienti2020!T:T,1)),"")</f>
        <v>82.468533241730213</v>
      </c>
      <c r="K17" s="3">
        <f t="shared" ca="1" si="3"/>
        <v>11203.298545962305</v>
      </c>
      <c r="L17" s="2">
        <f t="shared" ca="1" si="4"/>
        <v>6.3318795973339448E-3</v>
      </c>
    </row>
    <row r="18" spans="1:12" x14ac:dyDescent="0.25">
      <c r="E18" s="4">
        <f t="shared" si="5"/>
        <v>51137</v>
      </c>
      <c r="F18" s="5">
        <f t="shared" si="0"/>
        <v>66.844626967830251</v>
      </c>
      <c r="G18" s="5">
        <f t="shared" si="1"/>
        <v>19.000684462696782</v>
      </c>
      <c r="H18" s="3" t="str">
        <f>IF(F18&lt;65,versamento2020*INDEX(Coefficienti2020!D:D,MATCH(G18,Coefficienti2020!C:C,1)),IF(F18&lt;66,versamento2020*INDEX(Coefficienti2020!N:N,MATCH($B$4,Coefficienti2020!K:K,1)),""))</f>
        <v/>
      </c>
      <c r="I18" s="2" t="str">
        <f t="shared" si="2"/>
        <v/>
      </c>
      <c r="J18" s="24" t="str">
        <f>IF(AND(F18&gt;65,F18&lt;66),versamento2020*INDEX(Coefficienti2020!Y:Y,MATCH($B$4,Coefficienti2020!T:T,1)),"")</f>
        <v/>
      </c>
      <c r="K18" s="3" t="str">
        <f t="shared" si="3"/>
        <v/>
      </c>
      <c r="L18" s="2" t="str">
        <f t="shared" si="4"/>
        <v/>
      </c>
    </row>
    <row r="19" spans="1:12" x14ac:dyDescent="0.25">
      <c r="E19" s="4">
        <f t="shared" si="5"/>
        <v>51503</v>
      </c>
      <c r="F19" s="5">
        <f t="shared" si="0"/>
        <v>67.846680355920597</v>
      </c>
      <c r="G19" s="5">
        <f t="shared" si="1"/>
        <v>20.002737850787131</v>
      </c>
      <c r="H19" s="3" t="str">
        <f>IF(F19&lt;65,versamento2020*INDEX(Coefficienti2020!D:D,MATCH(G19,Coefficienti2020!C:C,1)),IF(F19&lt;66,versamento2020*INDEX(Coefficienti2020!N:N,MATCH($B$4,Coefficienti2020!K:K,1)),""))</f>
        <v/>
      </c>
      <c r="I19" s="2" t="str">
        <f t="shared" si="2"/>
        <v/>
      </c>
      <c r="J19" s="24" t="str">
        <f>IF(AND(F19&gt;65,F19&lt;66),versamento2020*INDEX(Coefficienti2020!Y:Y,MATCH($B$4,Coefficienti2020!T:T,1)),"")</f>
        <v/>
      </c>
      <c r="K19" s="3" t="str">
        <f t="shared" si="3"/>
        <v/>
      </c>
      <c r="L19" s="2" t="str">
        <f t="shared" si="4"/>
        <v/>
      </c>
    </row>
    <row r="20" spans="1:12" x14ac:dyDescent="0.25">
      <c r="E20" s="4">
        <f t="shared" si="5"/>
        <v>51868</v>
      </c>
      <c r="F20" s="5">
        <f t="shared" si="0"/>
        <v>68.845995893223815</v>
      </c>
      <c r="G20" s="5">
        <f t="shared" si="1"/>
        <v>21.002053388090349</v>
      </c>
      <c r="H20" s="3" t="str">
        <f>IF(F20&lt;65,versamento2020*INDEX(Coefficienti2020!D:D,MATCH(G20,Coefficienti2020!C:C,1)),IF(F20&lt;66,versamento2020*INDEX(Coefficienti2020!N:N,MATCH($B$4,Coefficienti2020!K:K,1)),""))</f>
        <v/>
      </c>
      <c r="I20" s="2" t="str">
        <f t="shared" si="2"/>
        <v/>
      </c>
      <c r="J20" s="24" t="str">
        <f>IF(AND(F20&gt;65,F20&lt;66),versamento2020*INDEX(Coefficienti2020!Y:Y,MATCH($B$4,Coefficienti2020!T:T,1)),"")</f>
        <v/>
      </c>
      <c r="K20" s="3" t="str">
        <f t="shared" si="3"/>
        <v/>
      </c>
      <c r="L20" s="2" t="str">
        <f t="shared" si="4"/>
        <v/>
      </c>
    </row>
    <row r="21" spans="1:12" x14ac:dyDescent="0.25">
      <c r="E21" s="4">
        <f t="shared" si="5"/>
        <v>52233</v>
      </c>
      <c r="F21" s="5">
        <f t="shared" si="0"/>
        <v>69.845311430527033</v>
      </c>
      <c r="G21" s="5">
        <f t="shared" si="1"/>
        <v>22.001368925393567</v>
      </c>
      <c r="H21" s="3" t="str">
        <f>IF(F21&lt;65,versamento2020*INDEX(Coefficienti2020!D:D,MATCH(G21,Coefficienti2020!C:C,1)),IF(F21&lt;66,versamento2020*INDEX(Coefficienti2020!N:N,MATCH($B$4,Coefficienti2020!K:K,1)),""))</f>
        <v/>
      </c>
      <c r="I21" s="2" t="str">
        <f t="shared" si="2"/>
        <v/>
      </c>
      <c r="J21" s="24" t="str">
        <f>IF(AND(F21&gt;65,F21&lt;66),versamento2020*INDEX(Coefficienti2020!Y:Y,MATCH($B$4,Coefficienti2020!T:T,1)),"")</f>
        <v/>
      </c>
      <c r="K21" s="3" t="str">
        <f t="shared" si="3"/>
        <v/>
      </c>
      <c r="L21" s="2" t="str">
        <f t="shared" si="4"/>
        <v/>
      </c>
    </row>
    <row r="22" spans="1:12" x14ac:dyDescent="0.25">
      <c r="E22" s="4">
        <f t="shared" si="5"/>
        <v>52598</v>
      </c>
      <c r="F22" s="5">
        <f t="shared" si="0"/>
        <v>70.844626967830251</v>
      </c>
      <c r="G22" s="5">
        <f t="shared" si="1"/>
        <v>23.000684462696782</v>
      </c>
      <c r="H22" s="3" t="str">
        <f>IF(F22&lt;65,versamento2020*INDEX(Coefficienti2020!D:D,MATCH(G22,Coefficienti2020!C:C,1)),IF(F22&lt;66,versamento2020*INDEX(Coefficienti2020!N:N,MATCH($B$4,Coefficienti2020!K:K,1)),""))</f>
        <v/>
      </c>
      <c r="I22" s="2" t="str">
        <f t="shared" si="2"/>
        <v/>
      </c>
      <c r="J22" s="24" t="str">
        <f>IF(AND(F22&gt;65,F22&lt;66),versamento2020*INDEX(Coefficienti2020!Y:Y,MATCH($B$4,Coefficienti2020!T:T,1)),"")</f>
        <v/>
      </c>
      <c r="K22" s="3" t="str">
        <f t="shared" si="3"/>
        <v/>
      </c>
      <c r="L22" s="2" t="str">
        <f t="shared" si="4"/>
        <v/>
      </c>
    </row>
    <row r="23" spans="1:12" x14ac:dyDescent="0.25">
      <c r="E23" s="4">
        <f t="shared" si="5"/>
        <v>52964</v>
      </c>
      <c r="F23" s="5">
        <f t="shared" si="0"/>
        <v>71.846680355920597</v>
      </c>
      <c r="G23" s="5">
        <f t="shared" si="1"/>
        <v>24.002737850787131</v>
      </c>
      <c r="H23" s="3" t="str">
        <f>IF(F23&lt;65,versamento2020*INDEX(Coefficienti2020!D:D,MATCH(G23,Coefficienti2020!C:C,1)),IF(F23&lt;66,versamento2020*INDEX(Coefficienti2020!N:N,MATCH($B$4,Coefficienti2020!K:K,1)),""))</f>
        <v/>
      </c>
      <c r="I23" s="2" t="str">
        <f t="shared" si="2"/>
        <v/>
      </c>
      <c r="J23" s="24" t="str">
        <f>IF(AND(F23&gt;65,F23&lt;66),versamento2020*INDEX(Coefficienti2020!Y:Y,MATCH($B$4,Coefficienti2020!T:T,1)),"")</f>
        <v/>
      </c>
      <c r="K23" s="3" t="str">
        <f t="shared" si="3"/>
        <v/>
      </c>
      <c r="L23" s="2" t="str">
        <f t="shared" si="4"/>
        <v/>
      </c>
    </row>
    <row r="24" spans="1:12" x14ac:dyDescent="0.25">
      <c r="E24" s="4">
        <f t="shared" si="5"/>
        <v>53329</v>
      </c>
      <c r="F24" s="5">
        <f t="shared" si="0"/>
        <v>72.845995893223815</v>
      </c>
      <c r="G24" s="5">
        <f t="shared" si="1"/>
        <v>25.002053388090349</v>
      </c>
      <c r="H24" s="3" t="str">
        <f>IF(F24&lt;65,versamento2020*INDEX(Coefficienti2020!D:D,MATCH(G24,Coefficienti2020!C:C,1)),IF(F24&lt;66,versamento2020*INDEX(Coefficienti2020!N:N,MATCH($B$4,Coefficienti2020!K:K,1)),""))</f>
        <v/>
      </c>
      <c r="I24" s="2" t="str">
        <f t="shared" si="2"/>
        <v/>
      </c>
      <c r="J24" s="24" t="str">
        <f>IF(AND(F24&gt;65,F24&lt;66),versamento2020*INDEX(Coefficienti2020!Y:Y,MATCH($B$4,Coefficienti2020!T:T,1)),"")</f>
        <v/>
      </c>
      <c r="K24" s="3" t="str">
        <f t="shared" si="3"/>
        <v/>
      </c>
      <c r="L24" s="2" t="str">
        <f t="shared" si="4"/>
        <v/>
      </c>
    </row>
    <row r="25" spans="1:12" x14ac:dyDescent="0.25">
      <c r="E25" s="4">
        <f t="shared" si="5"/>
        <v>53694</v>
      </c>
      <c r="F25" s="5">
        <f t="shared" si="0"/>
        <v>73.845311430527033</v>
      </c>
      <c r="G25" s="5">
        <f t="shared" si="1"/>
        <v>26.001368925393567</v>
      </c>
      <c r="H25" s="3" t="str">
        <f>IF(F25&lt;65,versamento2020*INDEX(Coefficienti2020!D:D,MATCH(G25,Coefficienti2020!C:C,1)),IF(F25&lt;66,versamento2020*INDEX(Coefficienti2020!N:N,MATCH($B$4,Coefficienti2020!K:K,1)),""))</f>
        <v/>
      </c>
      <c r="I25" s="2" t="str">
        <f t="shared" si="2"/>
        <v/>
      </c>
      <c r="J25" s="24" t="str">
        <f>IF(AND(F25&gt;65,F25&lt;66),versamento2020*INDEX(Coefficienti2020!Y:Y,MATCH($B$4,Coefficienti2020!T:T,1)),"")</f>
        <v/>
      </c>
      <c r="K25" s="3" t="str">
        <f t="shared" si="3"/>
        <v/>
      </c>
      <c r="L25" s="2" t="str">
        <f t="shared" si="4"/>
        <v/>
      </c>
    </row>
    <row r="26" spans="1:12" x14ac:dyDescent="0.25">
      <c r="E26" s="4">
        <f t="shared" si="5"/>
        <v>54059</v>
      </c>
      <c r="F26" s="5">
        <f t="shared" si="0"/>
        <v>74.844626967830251</v>
      </c>
      <c r="G26" s="5">
        <f t="shared" si="1"/>
        <v>27.000684462696782</v>
      </c>
      <c r="H26" s="3" t="str">
        <f>IF(F26&lt;65,versamento2020*INDEX(Coefficienti2020!D:D,MATCH(G26,Coefficienti2020!C:C,1)),IF(F26&lt;66,versamento2020*INDEX(Coefficienti2020!N:N,MATCH($B$4,Coefficienti2020!K:K,1)),""))</f>
        <v/>
      </c>
      <c r="I26" s="2" t="str">
        <f t="shared" si="2"/>
        <v/>
      </c>
      <c r="J26" s="24" t="str">
        <f>IF(AND(F26&gt;65,F26&lt;66),versamento2020*INDEX(Coefficienti2020!Y:Y,MATCH($B$4,Coefficienti2020!T:T,1)),"")</f>
        <v/>
      </c>
      <c r="K26" s="3" t="str">
        <f t="shared" si="3"/>
        <v/>
      </c>
      <c r="L26" s="2" t="str">
        <f t="shared" si="4"/>
        <v/>
      </c>
    </row>
    <row r="27" spans="1:12" x14ac:dyDescent="0.25">
      <c r="E27" s="4">
        <f t="shared" si="5"/>
        <v>54425</v>
      </c>
      <c r="F27" s="5">
        <f t="shared" si="0"/>
        <v>75.846680355920597</v>
      </c>
      <c r="G27" s="5">
        <f t="shared" si="1"/>
        <v>28.002737850787131</v>
      </c>
      <c r="H27" s="3" t="str">
        <f>IF(F27&lt;65,versamento2020*INDEX(Coefficienti2020!D:D,MATCH(G27,Coefficienti2020!C:C,1)),IF(F27&lt;66,versamento2020*INDEX(Coefficienti2020!N:N,MATCH($B$4,Coefficienti2020!K:K,1)),""))</f>
        <v/>
      </c>
      <c r="I27" s="2" t="str">
        <f t="shared" si="2"/>
        <v/>
      </c>
      <c r="J27" s="24" t="str">
        <f>IF(AND(F27&gt;65,F27&lt;66),versamento2020*INDEX(Coefficienti2020!Y:Y,MATCH($B$4,Coefficienti2020!T:T,1)),"")</f>
        <v/>
      </c>
      <c r="K27" s="3" t="str">
        <f t="shared" si="3"/>
        <v/>
      </c>
      <c r="L27" s="2" t="str">
        <f t="shared" si="4"/>
        <v/>
      </c>
    </row>
    <row r="28" spans="1:12" x14ac:dyDescent="0.25">
      <c r="E28" s="4">
        <f t="shared" si="5"/>
        <v>54790</v>
      </c>
      <c r="F28" s="5">
        <f t="shared" si="0"/>
        <v>76.845995893223815</v>
      </c>
      <c r="G28" s="5">
        <f t="shared" si="1"/>
        <v>29.002053388090349</v>
      </c>
      <c r="H28" s="3" t="str">
        <f>IF(F28&lt;65,versamento2020*INDEX(Coefficienti2020!D:D,MATCH(G28,Coefficienti2020!C:C,1)),IF(F28&lt;66,versamento2020*INDEX(Coefficienti2020!N:N,MATCH($B$4,Coefficienti2020!K:K,1)),""))</f>
        <v/>
      </c>
      <c r="I28" s="2" t="str">
        <f t="shared" si="2"/>
        <v/>
      </c>
      <c r="J28" s="24" t="str">
        <f>IF(AND(F28&gt;65,F28&lt;66),versamento2020*INDEX(Coefficienti2020!Y:Y,MATCH($B$4,Coefficienti2020!T:T,1)),"")</f>
        <v/>
      </c>
      <c r="K28" s="3" t="str">
        <f t="shared" si="3"/>
        <v/>
      </c>
      <c r="L28" s="2" t="str">
        <f t="shared" si="4"/>
        <v/>
      </c>
    </row>
    <row r="29" spans="1:12" x14ac:dyDescent="0.25">
      <c r="E29" s="4">
        <f t="shared" si="5"/>
        <v>55155</v>
      </c>
      <c r="F29" s="5">
        <f t="shared" si="0"/>
        <v>77.845311430527033</v>
      </c>
      <c r="G29" s="5">
        <f t="shared" si="1"/>
        <v>30.001368925393567</v>
      </c>
      <c r="H29" s="3" t="str">
        <f>IF(F29&lt;65,versamento2020*INDEX(Coefficienti2020!D:D,MATCH(G29,Coefficienti2020!C:C,1)),IF(F29&lt;66,versamento2020*INDEX(Coefficienti2020!N:N,MATCH($B$4,Coefficienti2020!K:K,1)),""))</f>
        <v/>
      </c>
      <c r="I29" s="2" t="str">
        <f t="shared" si="2"/>
        <v/>
      </c>
      <c r="J29" s="24" t="str">
        <f>IF(AND(F29&gt;65,F29&lt;66),versamento2020*INDEX(Coefficienti2020!Y:Y,MATCH($B$4,Coefficienti2020!T:T,1)),"")</f>
        <v/>
      </c>
      <c r="K29" s="3" t="str">
        <f t="shared" si="3"/>
        <v/>
      </c>
      <c r="L29" s="2" t="str">
        <f t="shared" si="4"/>
        <v/>
      </c>
    </row>
    <row r="30" spans="1:12" x14ac:dyDescent="0.25">
      <c r="E30" s="4">
        <f t="shared" si="5"/>
        <v>55520</v>
      </c>
      <c r="F30" s="5">
        <f t="shared" si="0"/>
        <v>78.844626967830251</v>
      </c>
      <c r="G30" s="5">
        <f t="shared" si="1"/>
        <v>31.000684462696782</v>
      </c>
      <c r="H30" s="3" t="str">
        <f>IF(F30&lt;65,versamento2020*INDEX(Coefficienti2020!D:D,MATCH(G30,Coefficienti2020!C:C,1)),IF(F30&lt;66,versamento2020*INDEX(Coefficienti2020!N:N,MATCH($B$4,Coefficienti2020!K:K,1)),""))</f>
        <v/>
      </c>
      <c r="I30" s="2" t="str">
        <f t="shared" si="2"/>
        <v/>
      </c>
      <c r="J30" s="24" t="str">
        <f>IF(AND(F30&gt;65,F30&lt;66),versamento2020*INDEX(Coefficienti2020!Y:Y,MATCH($B$4,Coefficienti2020!T:T,1)),"")</f>
        <v/>
      </c>
      <c r="K30" s="3" t="str">
        <f t="shared" si="3"/>
        <v/>
      </c>
      <c r="L30" s="2" t="str">
        <f t="shared" si="4"/>
        <v/>
      </c>
    </row>
    <row r="31" spans="1:12" x14ac:dyDescent="0.25">
      <c r="E31" s="4">
        <f t="shared" si="5"/>
        <v>55886</v>
      </c>
      <c r="F31" s="5">
        <f t="shared" si="0"/>
        <v>79.846680355920597</v>
      </c>
      <c r="G31" s="5">
        <f t="shared" si="1"/>
        <v>32.002737850787135</v>
      </c>
      <c r="H31" s="3" t="str">
        <f>IF(F31&lt;65,versamento2020*INDEX(Coefficienti2020!D:D,MATCH(G31,Coefficienti2020!C:C,1)),IF(F31&lt;66,versamento2020*INDEX(Coefficienti2020!N:N,MATCH($B$4,Coefficienti2020!K:K,1)),""))</f>
        <v/>
      </c>
      <c r="I31" s="2" t="str">
        <f t="shared" si="2"/>
        <v/>
      </c>
      <c r="J31" s="24" t="str">
        <f>IF(AND(F31&gt;65,F31&lt;66),versamento2020*INDEX(Coefficienti2020!Y:Y,MATCH($B$4,Coefficienti2020!T:T,1)),"")</f>
        <v/>
      </c>
      <c r="K31" s="3" t="str">
        <f t="shared" si="3"/>
        <v/>
      </c>
      <c r="L31" s="2" t="str">
        <f t="shared" si="4"/>
        <v/>
      </c>
    </row>
    <row r="32" spans="1:12" x14ac:dyDescent="0.25">
      <c r="E32" s="4">
        <f t="shared" si="5"/>
        <v>56251</v>
      </c>
      <c r="F32" s="5">
        <f t="shared" si="0"/>
        <v>80.845995893223815</v>
      </c>
      <c r="G32" s="5">
        <f t="shared" si="1"/>
        <v>33.002053388090346</v>
      </c>
      <c r="H32" s="3" t="str">
        <f>IF(F32&lt;65,versamento2020*INDEX(Coefficienti2020!D:D,MATCH(G32,Coefficienti2020!C:C,1)),IF(F32&lt;66,versamento2020*INDEX(Coefficienti2020!N:N,MATCH($B$4,Coefficienti2020!K:K,1)),""))</f>
        <v/>
      </c>
      <c r="I32" s="2" t="str">
        <f t="shared" si="2"/>
        <v/>
      </c>
      <c r="J32" s="24" t="str">
        <f>IF(AND(F32&gt;65,F32&lt;66),versamento2020*INDEX(Coefficienti2020!Y:Y,MATCH($B$4,Coefficienti2020!T:T,1)),"")</f>
        <v/>
      </c>
      <c r="K32" s="3" t="str">
        <f t="shared" si="3"/>
        <v/>
      </c>
      <c r="L32" s="2" t="str">
        <f t="shared" si="4"/>
        <v/>
      </c>
    </row>
    <row r="33" spans="5:12" x14ac:dyDescent="0.25">
      <c r="E33" s="4">
        <f t="shared" si="5"/>
        <v>56616</v>
      </c>
      <c r="F33" s="5">
        <f t="shared" si="0"/>
        <v>81.845311430527033</v>
      </c>
      <c r="G33" s="5">
        <f t="shared" si="1"/>
        <v>34.001368925393564</v>
      </c>
      <c r="H33" s="3" t="str">
        <f>IF(F33&lt;65,versamento2020*INDEX(Coefficienti2020!D:D,MATCH(G33,Coefficienti2020!C:C,1)),IF(F33&lt;66,versamento2020*INDEX(Coefficienti2020!N:N,MATCH($B$4,Coefficienti2020!K:K,1)),""))</f>
        <v/>
      </c>
      <c r="I33" s="2" t="str">
        <f t="shared" si="2"/>
        <v/>
      </c>
      <c r="J33" s="24" t="str">
        <f>IF(AND(F33&gt;65,F33&lt;66),versamento2020*INDEX(Coefficienti2020!Y:Y,MATCH($B$4,Coefficienti2020!T:T,1)),"")</f>
        <v/>
      </c>
      <c r="K33" s="3" t="str">
        <f t="shared" si="3"/>
        <v/>
      </c>
      <c r="L33" s="2" t="str">
        <f t="shared" si="4"/>
        <v/>
      </c>
    </row>
    <row r="34" spans="5:12" x14ac:dyDescent="0.25">
      <c r="E34" s="4">
        <f t="shared" si="5"/>
        <v>56981</v>
      </c>
      <c r="F34" s="5">
        <f t="shared" ref="F34:F65" si="6">(E34-nascita2020)/365.25</f>
        <v>82.844626967830251</v>
      </c>
      <c r="G34" s="5">
        <f t="shared" ref="G34:G67" si="7">(E34-entrata2020)/365.25</f>
        <v>35.000684462696782</v>
      </c>
      <c r="H34" s="3" t="str">
        <f>IF(F34&lt;65,versamento2020*INDEX(Coefficienti2020!D:D,MATCH(G34,Coefficienti2020!C:C,1)),IF(F34&lt;66,versamento2020*INDEX(Coefficienti2020!N:N,MATCH($B$4,Coefficienti2020!K:K,1)),""))</f>
        <v/>
      </c>
      <c r="I34" s="2" t="str">
        <f t="shared" ref="I34:I65" si="8">IF(OR(H34="",G34=0),"",(H34/versamento2020)^(1/G34)-1)</f>
        <v/>
      </c>
      <c r="J34" s="24" t="str">
        <f>IF(AND(F34&gt;65,F34&lt;66),versamento2020*INDEX(Coefficienti2020!Y:Y,MATCH($B$4,Coefficienti2020!T:T,1)),"")</f>
        <v/>
      </c>
      <c r="K34" s="3" t="str">
        <f t="shared" ref="K34:K65" si="9">IF(AND(F34&gt;=65,F34&lt;66),PV((1+inflazione_rendita2020)^(1/12)-1,180,-J34),"")</f>
        <v/>
      </c>
      <c r="L34" s="2" t="str">
        <f t="shared" ref="L34:L65" si="10">IF(K34="","",(K34/versamento2020)^(1/G34)-1)</f>
        <v/>
      </c>
    </row>
    <row r="35" spans="5:12" x14ac:dyDescent="0.25">
      <c r="E35" s="4">
        <f t="shared" ref="E35:E67" si="11">DATE(YEAR(E34)+1,MONTH(E34),DAY(E34))</f>
        <v>57347</v>
      </c>
      <c r="F35" s="5">
        <f t="shared" si="6"/>
        <v>83.846680355920597</v>
      </c>
      <c r="G35" s="5">
        <f t="shared" si="7"/>
        <v>36.002737850787135</v>
      </c>
      <c r="H35" s="3" t="str">
        <f>IF(F35&lt;65,versamento2020*INDEX(Coefficienti2020!D:D,MATCH(G35,Coefficienti2020!C:C,1)),IF(F35&lt;66,versamento2020*INDEX(Coefficienti2020!N:N,MATCH($B$4,Coefficienti2020!K:K,1)),""))</f>
        <v/>
      </c>
      <c r="I35" s="2" t="str">
        <f t="shared" si="8"/>
        <v/>
      </c>
      <c r="J35" s="24" t="str">
        <f>IF(AND(F35&gt;65,F35&lt;66),versamento2020*INDEX(Coefficienti2020!Y:Y,MATCH($B$4,Coefficienti2020!T:T,1)),"")</f>
        <v/>
      </c>
      <c r="K35" s="3" t="str">
        <f t="shared" si="9"/>
        <v/>
      </c>
      <c r="L35" s="2" t="str">
        <f t="shared" si="10"/>
        <v/>
      </c>
    </row>
    <row r="36" spans="5:12" x14ac:dyDescent="0.25">
      <c r="E36" s="4">
        <f t="shared" si="11"/>
        <v>57712</v>
      </c>
      <c r="F36" s="5">
        <f t="shared" si="6"/>
        <v>84.845995893223815</v>
      </c>
      <c r="G36" s="5">
        <f t="shared" si="7"/>
        <v>37.002053388090346</v>
      </c>
      <c r="H36" s="3" t="str">
        <f>IF(F36&lt;65,versamento2020*INDEX(Coefficienti2020!D:D,MATCH(G36,Coefficienti2020!C:C,1)),IF(F36&lt;66,versamento2020*INDEX(Coefficienti2020!N:N,MATCH($B$4,Coefficienti2020!K:K,1)),""))</f>
        <v/>
      </c>
      <c r="I36" s="2" t="str">
        <f t="shared" si="8"/>
        <v/>
      </c>
      <c r="J36" s="24" t="str">
        <f>IF(AND(F36&gt;65,F36&lt;66),versamento2020*INDEX(Coefficienti2020!Y:Y,MATCH($B$4,Coefficienti2020!T:T,1)),"")</f>
        <v/>
      </c>
      <c r="K36" s="3" t="str">
        <f t="shared" si="9"/>
        <v/>
      </c>
      <c r="L36" s="2" t="str">
        <f t="shared" si="10"/>
        <v/>
      </c>
    </row>
    <row r="37" spans="5:12" x14ac:dyDescent="0.25">
      <c r="E37" s="4">
        <f t="shared" si="11"/>
        <v>58077</v>
      </c>
      <c r="F37" s="5">
        <f t="shared" si="6"/>
        <v>85.845311430527033</v>
      </c>
      <c r="G37" s="5">
        <f t="shared" si="7"/>
        <v>38.001368925393564</v>
      </c>
      <c r="H37" s="3" t="str">
        <f>IF(F37&lt;65,versamento2020*INDEX(Coefficienti2020!D:D,MATCH(G37,Coefficienti2020!C:C,1)),IF(F37&lt;66,versamento2020*INDEX(Coefficienti2020!N:N,MATCH($B$4,Coefficienti2020!K:K,1)),""))</f>
        <v/>
      </c>
      <c r="I37" s="2" t="str">
        <f t="shared" si="8"/>
        <v/>
      </c>
      <c r="J37" s="24" t="str">
        <f>IF(AND(F37&gt;65,F37&lt;66),versamento2020*INDEX(Coefficienti2020!Y:Y,MATCH($B$4,Coefficienti2020!T:T,1)),"")</f>
        <v/>
      </c>
      <c r="K37" s="3" t="str">
        <f t="shared" si="9"/>
        <v/>
      </c>
      <c r="L37" s="2" t="str">
        <f t="shared" si="10"/>
        <v/>
      </c>
    </row>
    <row r="38" spans="5:12" x14ac:dyDescent="0.25">
      <c r="E38" s="4">
        <f t="shared" si="11"/>
        <v>58442</v>
      </c>
      <c r="F38" s="5">
        <f t="shared" si="6"/>
        <v>86.844626967830251</v>
      </c>
      <c r="G38" s="5">
        <f t="shared" si="7"/>
        <v>39.000684462696782</v>
      </c>
      <c r="H38" s="3" t="str">
        <f>IF(F38&lt;65,versamento2020*INDEX(Coefficienti2020!D:D,MATCH(G38,Coefficienti2020!C:C,1)),IF(F38&lt;66,versamento2020*INDEX(Coefficienti2020!N:N,MATCH($B$4,Coefficienti2020!K:K,1)),""))</f>
        <v/>
      </c>
      <c r="I38" s="2" t="str">
        <f t="shared" si="8"/>
        <v/>
      </c>
      <c r="J38" s="24" t="str">
        <f>IF(AND(F38&gt;65,F38&lt;66),versamento2020*INDEX(Coefficienti2020!Y:Y,MATCH($B$4,Coefficienti2020!T:T,1)),"")</f>
        <v/>
      </c>
      <c r="K38" s="3" t="str">
        <f t="shared" si="9"/>
        <v/>
      </c>
      <c r="L38" s="2" t="str">
        <f t="shared" si="10"/>
        <v/>
      </c>
    </row>
    <row r="39" spans="5:12" x14ac:dyDescent="0.25">
      <c r="E39" s="4">
        <f t="shared" si="11"/>
        <v>58808</v>
      </c>
      <c r="F39" s="5">
        <f t="shared" si="6"/>
        <v>87.846680355920597</v>
      </c>
      <c r="G39" s="5">
        <f t="shared" si="7"/>
        <v>40.002737850787135</v>
      </c>
      <c r="H39" s="3" t="str">
        <f>IF(F39&lt;65,versamento2020*INDEX(Coefficienti2020!D:D,MATCH(G39,Coefficienti2020!C:C,1)),IF(F39&lt;66,versamento2020*INDEX(Coefficienti2020!N:N,MATCH($B$4,Coefficienti2020!K:K,1)),""))</f>
        <v/>
      </c>
      <c r="I39" s="2" t="str">
        <f t="shared" si="8"/>
        <v/>
      </c>
      <c r="J39" s="24" t="str">
        <f>IF(AND(F39&gt;65,F39&lt;66),versamento2020*INDEX(Coefficienti2020!Y:Y,MATCH($B$4,Coefficienti2020!T:T,1)),"")</f>
        <v/>
      </c>
      <c r="K39" s="3" t="str">
        <f t="shared" si="9"/>
        <v/>
      </c>
      <c r="L39" s="2" t="str">
        <f t="shared" si="10"/>
        <v/>
      </c>
    </row>
    <row r="40" spans="5:12" x14ac:dyDescent="0.25">
      <c r="E40" s="4">
        <f t="shared" si="11"/>
        <v>59173</v>
      </c>
      <c r="F40" s="5">
        <f t="shared" si="6"/>
        <v>88.845995893223815</v>
      </c>
      <c r="G40" s="5">
        <f t="shared" si="7"/>
        <v>41.002053388090346</v>
      </c>
      <c r="H40" s="3" t="str">
        <f>IF(F40&lt;65,versamento2020*INDEX(Coefficienti2020!D:D,MATCH(G40,Coefficienti2020!C:C,1)),IF(F40&lt;66,versamento2020*INDEX(Coefficienti2020!N:N,MATCH($B$4,Coefficienti2020!K:K,1)),""))</f>
        <v/>
      </c>
      <c r="I40" s="2" t="str">
        <f t="shared" si="8"/>
        <v/>
      </c>
      <c r="J40" s="24" t="str">
        <f>IF(AND(F40&gt;65,F40&lt;66),versamento2020*INDEX(Coefficienti2020!Y:Y,MATCH($B$4,Coefficienti2020!T:T,1)),"")</f>
        <v/>
      </c>
      <c r="K40" s="3" t="str">
        <f t="shared" si="9"/>
        <v/>
      </c>
      <c r="L40" s="2" t="str">
        <f t="shared" si="10"/>
        <v/>
      </c>
    </row>
    <row r="41" spans="5:12" x14ac:dyDescent="0.25">
      <c r="E41" s="4">
        <f t="shared" si="11"/>
        <v>59538</v>
      </c>
      <c r="F41" s="5">
        <f t="shared" si="6"/>
        <v>89.845311430527033</v>
      </c>
      <c r="G41" s="5">
        <f t="shared" si="7"/>
        <v>42.001368925393564</v>
      </c>
      <c r="H41" s="3" t="str">
        <f>IF(F41&lt;65,versamento2020*INDEX(Coefficienti2020!D:D,MATCH(G41,Coefficienti2020!C:C,1)),IF(F41&lt;66,versamento2020*INDEX(Coefficienti2020!N:N,MATCH($B$4,Coefficienti2020!K:K,1)),""))</f>
        <v/>
      </c>
      <c r="I41" s="2" t="str">
        <f t="shared" si="8"/>
        <v/>
      </c>
      <c r="J41" s="24" t="str">
        <f>IF(AND(F41&gt;65,F41&lt;66),versamento2020*INDEX(Coefficienti2020!Y:Y,MATCH($B$4,Coefficienti2020!T:T,1)),"")</f>
        <v/>
      </c>
      <c r="K41" s="3" t="str">
        <f t="shared" si="9"/>
        <v/>
      </c>
      <c r="L41" s="2" t="str">
        <f t="shared" si="10"/>
        <v/>
      </c>
    </row>
    <row r="42" spans="5:12" x14ac:dyDescent="0.25">
      <c r="E42" s="4">
        <f t="shared" si="11"/>
        <v>59903</v>
      </c>
      <c r="F42" s="5">
        <f t="shared" si="6"/>
        <v>90.844626967830251</v>
      </c>
      <c r="G42" s="5">
        <f t="shared" si="7"/>
        <v>43.000684462696782</v>
      </c>
      <c r="H42" s="3" t="str">
        <f>IF(F42&lt;65,versamento2020*INDEX(Coefficienti2020!D:D,MATCH(G42,Coefficienti2020!C:C,1)),IF(F42&lt;66,versamento2020*INDEX(Coefficienti2020!N:N,MATCH($B$4,Coefficienti2020!K:K,1)),""))</f>
        <v/>
      </c>
      <c r="I42" s="2" t="str">
        <f t="shared" si="8"/>
        <v/>
      </c>
      <c r="J42" s="24" t="str">
        <f>IF(AND(F42&gt;65,F42&lt;66),versamento2020*INDEX(Coefficienti2020!Y:Y,MATCH($B$4,Coefficienti2020!T:T,1)),"")</f>
        <v/>
      </c>
      <c r="K42" s="3" t="str">
        <f t="shared" si="9"/>
        <v/>
      </c>
      <c r="L42" s="2" t="str">
        <f t="shared" si="10"/>
        <v/>
      </c>
    </row>
    <row r="43" spans="5:12" x14ac:dyDescent="0.25">
      <c r="E43" s="4">
        <f t="shared" si="11"/>
        <v>60269</v>
      </c>
      <c r="F43" s="5">
        <f t="shared" si="6"/>
        <v>91.846680355920597</v>
      </c>
      <c r="G43" s="5">
        <f t="shared" si="7"/>
        <v>44.002737850787135</v>
      </c>
      <c r="H43" s="3" t="str">
        <f>IF(F43&lt;65,versamento2020*INDEX(Coefficienti2020!D:D,MATCH(G43,Coefficienti2020!C:C,1)),IF(F43&lt;66,versamento2020*INDEX(Coefficienti2020!N:N,MATCH($B$4,Coefficienti2020!K:K,1)),""))</f>
        <v/>
      </c>
      <c r="I43" s="2" t="str">
        <f t="shared" si="8"/>
        <v/>
      </c>
      <c r="J43" s="24" t="str">
        <f>IF(AND(F43&gt;65,F43&lt;66),versamento2020*INDEX(Coefficienti2020!Y:Y,MATCH($B$4,Coefficienti2020!T:T,1)),"")</f>
        <v/>
      </c>
      <c r="K43" s="3" t="str">
        <f t="shared" si="9"/>
        <v/>
      </c>
      <c r="L43" s="2" t="str">
        <f t="shared" si="10"/>
        <v/>
      </c>
    </row>
    <row r="44" spans="5:12" x14ac:dyDescent="0.25">
      <c r="E44" s="4">
        <f t="shared" si="11"/>
        <v>60634</v>
      </c>
      <c r="F44" s="5">
        <f t="shared" si="6"/>
        <v>92.845995893223815</v>
      </c>
      <c r="G44" s="5">
        <f t="shared" si="7"/>
        <v>45.002053388090346</v>
      </c>
      <c r="H44" s="3" t="str">
        <f>IF(F44&lt;65,versamento2020*INDEX(Coefficienti2020!D:D,MATCH(G44,Coefficienti2020!C:C,1)),IF(F44&lt;66,versamento2020*INDEX(Coefficienti2020!N:N,MATCH($B$4,Coefficienti2020!K:K,1)),""))</f>
        <v/>
      </c>
      <c r="I44" s="2" t="str">
        <f t="shared" si="8"/>
        <v/>
      </c>
      <c r="J44" s="24" t="str">
        <f>IF(AND(F44&gt;65,F44&lt;66),versamento2020*INDEX(Coefficienti2020!Y:Y,MATCH($B$4,Coefficienti2020!T:T,1)),"")</f>
        <v/>
      </c>
      <c r="K44" s="3" t="str">
        <f t="shared" si="9"/>
        <v/>
      </c>
      <c r="L44" s="2" t="str">
        <f t="shared" si="10"/>
        <v/>
      </c>
    </row>
    <row r="45" spans="5:12" x14ac:dyDescent="0.25">
      <c r="E45" s="4">
        <f t="shared" si="11"/>
        <v>60999</v>
      </c>
      <c r="F45" s="5">
        <f t="shared" si="6"/>
        <v>93.845311430527033</v>
      </c>
      <c r="G45" s="5">
        <f t="shared" si="7"/>
        <v>46.001368925393564</v>
      </c>
      <c r="H45" s="3" t="str">
        <f>IF(F45&lt;65,versamento2020*INDEX(Coefficienti2020!D:D,MATCH(G45,Coefficienti2020!C:C,1)),IF(F45&lt;66,versamento2020*INDEX(Coefficienti2020!N:N,MATCH($B$4,Coefficienti2020!K:K,1)),""))</f>
        <v/>
      </c>
      <c r="I45" s="2" t="str">
        <f t="shared" si="8"/>
        <v/>
      </c>
      <c r="J45" s="24" t="str">
        <f>IF(AND(F45&gt;65,F45&lt;66),versamento2020*INDEX(Coefficienti2020!Y:Y,MATCH($B$4,Coefficienti2020!T:T,1)),"")</f>
        <v/>
      </c>
      <c r="K45" s="3" t="str">
        <f t="shared" si="9"/>
        <v/>
      </c>
      <c r="L45" s="2" t="str">
        <f t="shared" si="10"/>
        <v/>
      </c>
    </row>
    <row r="46" spans="5:12" x14ac:dyDescent="0.25">
      <c r="E46" s="4">
        <f t="shared" si="11"/>
        <v>61364</v>
      </c>
      <c r="F46" s="5">
        <f t="shared" si="6"/>
        <v>94.844626967830251</v>
      </c>
      <c r="G46" s="5">
        <f t="shared" si="7"/>
        <v>47.000684462696782</v>
      </c>
      <c r="H46" s="3" t="str">
        <f>IF(F46&lt;65,versamento2020*INDEX(Coefficienti2020!D:D,MATCH(G46,Coefficienti2020!C:C,1)),IF(F46&lt;66,versamento2020*INDEX(Coefficienti2020!N:N,MATCH($B$4,Coefficienti2020!K:K,1)),""))</f>
        <v/>
      </c>
      <c r="I46" s="2" t="str">
        <f t="shared" si="8"/>
        <v/>
      </c>
      <c r="J46" s="24" t="str">
        <f>IF(AND(F46&gt;65,F46&lt;66),versamento2020*INDEX(Coefficienti2020!Y:Y,MATCH($B$4,Coefficienti2020!T:T,1)),"")</f>
        <v/>
      </c>
      <c r="K46" s="3" t="str">
        <f t="shared" si="9"/>
        <v/>
      </c>
      <c r="L46" s="2" t="str">
        <f t="shared" si="10"/>
        <v/>
      </c>
    </row>
    <row r="47" spans="5:12" x14ac:dyDescent="0.25">
      <c r="E47" s="4">
        <f t="shared" si="11"/>
        <v>61730</v>
      </c>
      <c r="F47" s="5">
        <f t="shared" si="6"/>
        <v>95.846680355920597</v>
      </c>
      <c r="G47" s="5">
        <f t="shared" si="7"/>
        <v>48.002737850787135</v>
      </c>
      <c r="H47" s="3" t="str">
        <f>IF(F47&lt;65,versamento2020*INDEX(Coefficienti2020!D:D,MATCH(G47,Coefficienti2020!C:C,1)),IF(F47&lt;66,versamento2020*INDEX(Coefficienti2020!N:N,MATCH($B$4,Coefficienti2020!K:K,1)),""))</f>
        <v/>
      </c>
      <c r="I47" s="2" t="str">
        <f t="shared" si="8"/>
        <v/>
      </c>
      <c r="J47" s="24" t="str">
        <f>IF(AND(F47&gt;65,F47&lt;66),versamento2020*INDEX(Coefficienti2020!Y:Y,MATCH($B$4,Coefficienti2020!T:T,1)),"")</f>
        <v/>
      </c>
      <c r="K47" s="3" t="str">
        <f t="shared" si="9"/>
        <v/>
      </c>
      <c r="L47" s="2" t="str">
        <f t="shared" si="10"/>
        <v/>
      </c>
    </row>
    <row r="48" spans="5:12" x14ac:dyDescent="0.25">
      <c r="E48" s="4">
        <f t="shared" si="11"/>
        <v>62095</v>
      </c>
      <c r="F48" s="5">
        <f t="shared" si="6"/>
        <v>96.845995893223815</v>
      </c>
      <c r="G48" s="5">
        <f t="shared" si="7"/>
        <v>49.002053388090346</v>
      </c>
      <c r="H48" s="3" t="str">
        <f>IF(F48&lt;65,versamento2020*INDEX(Coefficienti2020!D:D,MATCH(G48,Coefficienti2020!C:C,1)),IF(F48&lt;66,versamento2020*INDEX(Coefficienti2020!N:N,MATCH($B$4,Coefficienti2020!K:K,1)),""))</f>
        <v/>
      </c>
      <c r="I48" s="2" t="str">
        <f t="shared" si="8"/>
        <v/>
      </c>
      <c r="J48" s="24" t="str">
        <f>IF(AND(F48&gt;65,F48&lt;66),versamento2020*INDEX(Coefficienti2020!Y:Y,MATCH($B$4,Coefficienti2020!T:T,1)),"")</f>
        <v/>
      </c>
      <c r="K48" s="3" t="str">
        <f t="shared" si="9"/>
        <v/>
      </c>
      <c r="L48" s="2" t="str">
        <f t="shared" si="10"/>
        <v/>
      </c>
    </row>
    <row r="49" spans="5:12" x14ac:dyDescent="0.25">
      <c r="E49" s="4">
        <f t="shared" si="11"/>
        <v>62460</v>
      </c>
      <c r="F49" s="5">
        <f t="shared" si="6"/>
        <v>97.845311430527033</v>
      </c>
      <c r="G49" s="5">
        <f t="shared" si="7"/>
        <v>50.001368925393564</v>
      </c>
      <c r="H49" s="3" t="str">
        <f>IF(F49&lt;65,versamento2020*INDEX(Coefficienti2020!D:D,MATCH(G49,Coefficienti2020!C:C,1)),IF(F49&lt;66,versamento2020*INDEX(Coefficienti2020!N:N,MATCH($B$4,Coefficienti2020!K:K,1)),""))</f>
        <v/>
      </c>
      <c r="I49" s="2" t="str">
        <f t="shared" si="8"/>
        <v/>
      </c>
      <c r="J49" s="24" t="str">
        <f>IF(AND(F49&gt;65,F49&lt;66),versamento2020*INDEX(Coefficienti2020!Y:Y,MATCH($B$4,Coefficienti2020!T:T,1)),"")</f>
        <v/>
      </c>
      <c r="K49" s="3" t="str">
        <f t="shared" si="9"/>
        <v/>
      </c>
      <c r="L49" s="2" t="str">
        <f t="shared" si="10"/>
        <v/>
      </c>
    </row>
    <row r="50" spans="5:12" x14ac:dyDescent="0.25">
      <c r="E50" s="4">
        <f t="shared" si="11"/>
        <v>62825</v>
      </c>
      <c r="F50" s="5">
        <f t="shared" si="6"/>
        <v>98.844626967830251</v>
      </c>
      <c r="G50" s="5">
        <f t="shared" si="7"/>
        <v>51.000684462696782</v>
      </c>
      <c r="H50" s="3" t="str">
        <f>IF(F50&lt;65,versamento2020*INDEX(Coefficienti2020!D:D,MATCH(G50,Coefficienti2020!C:C,1)),IF(F50&lt;66,versamento2020*INDEX(Coefficienti2020!N:N,MATCH($B$4,Coefficienti2020!K:K,1)),""))</f>
        <v/>
      </c>
      <c r="I50" s="2" t="str">
        <f t="shared" si="8"/>
        <v/>
      </c>
      <c r="J50" s="24" t="str">
        <f>IF(AND(F50&gt;65,F50&lt;66),versamento2020*INDEX(Coefficienti2020!Y:Y,MATCH($B$4,Coefficienti2020!T:T,1)),"")</f>
        <v/>
      </c>
      <c r="K50" s="3" t="str">
        <f t="shared" si="9"/>
        <v/>
      </c>
      <c r="L50" s="2" t="str">
        <f t="shared" si="10"/>
        <v/>
      </c>
    </row>
    <row r="51" spans="5:12" x14ac:dyDescent="0.25">
      <c r="E51" s="4">
        <f t="shared" si="11"/>
        <v>63191</v>
      </c>
      <c r="F51" s="5">
        <f t="shared" si="6"/>
        <v>99.846680355920597</v>
      </c>
      <c r="G51" s="5">
        <f t="shared" si="7"/>
        <v>52.002737850787135</v>
      </c>
      <c r="H51" s="3" t="str">
        <f>IF(F51&lt;65,versamento2020*INDEX(Coefficienti2020!D:D,MATCH(G51,Coefficienti2020!C:C,1)),IF(F51&lt;66,versamento2020*INDEX(Coefficienti2020!N:N,MATCH($B$4,Coefficienti2020!K:K,1)),""))</f>
        <v/>
      </c>
      <c r="I51" s="2" t="str">
        <f t="shared" si="8"/>
        <v/>
      </c>
      <c r="J51" s="24" t="str">
        <f>IF(AND(F51&gt;65,F51&lt;66),versamento2020*INDEX(Coefficienti2020!Y:Y,MATCH($B$4,Coefficienti2020!T:T,1)),"")</f>
        <v/>
      </c>
      <c r="K51" s="3" t="str">
        <f t="shared" si="9"/>
        <v/>
      </c>
      <c r="L51" s="2" t="str">
        <f t="shared" si="10"/>
        <v/>
      </c>
    </row>
    <row r="52" spans="5:12" x14ac:dyDescent="0.25">
      <c r="E52" s="4">
        <f t="shared" si="11"/>
        <v>63556</v>
      </c>
      <c r="F52" s="5">
        <f t="shared" si="6"/>
        <v>100.84599589322382</v>
      </c>
      <c r="G52" s="5">
        <f t="shared" si="7"/>
        <v>53.002053388090346</v>
      </c>
      <c r="H52" s="3" t="str">
        <f>IF(F52&lt;65,versamento2020*INDEX(Coefficienti2020!D:D,MATCH(G52,Coefficienti2020!C:C,1)),IF(F52&lt;66,versamento2020*INDEX(Coefficienti2020!N:N,MATCH($B$4,Coefficienti2020!K:K,1)),""))</f>
        <v/>
      </c>
      <c r="I52" s="2" t="str">
        <f t="shared" si="8"/>
        <v/>
      </c>
      <c r="J52" s="24" t="str">
        <f>IF(AND(F52&gt;65,F52&lt;66),versamento2020*INDEX(Coefficienti2020!Y:Y,MATCH($B$4,Coefficienti2020!T:T,1)),"")</f>
        <v/>
      </c>
      <c r="K52" s="3" t="str">
        <f t="shared" si="9"/>
        <v/>
      </c>
      <c r="L52" s="2" t="str">
        <f t="shared" si="10"/>
        <v/>
      </c>
    </row>
    <row r="53" spans="5:12" x14ac:dyDescent="0.25">
      <c r="E53" s="4">
        <f t="shared" si="11"/>
        <v>63921</v>
      </c>
      <c r="F53" s="5">
        <f t="shared" si="6"/>
        <v>101.84531143052703</v>
      </c>
      <c r="G53" s="5">
        <f t="shared" si="7"/>
        <v>54.001368925393564</v>
      </c>
      <c r="H53" s="3" t="str">
        <f>IF(F53&lt;65,versamento2020*INDEX(Coefficienti2020!D:D,MATCH(G53,Coefficienti2020!C:C,1)),IF(F53&lt;66,versamento2020*INDEX(Coefficienti2020!N:N,MATCH($B$4,Coefficienti2020!K:K,1)),""))</f>
        <v/>
      </c>
      <c r="I53" s="2" t="str">
        <f t="shared" si="8"/>
        <v/>
      </c>
      <c r="J53" s="24" t="str">
        <f>IF(AND(F53&gt;65,F53&lt;66),versamento2020*INDEX(Coefficienti2020!Y:Y,MATCH($B$4,Coefficienti2020!T:T,1)),"")</f>
        <v/>
      </c>
      <c r="K53" s="3" t="str">
        <f t="shared" si="9"/>
        <v/>
      </c>
      <c r="L53" s="2" t="str">
        <f t="shared" si="10"/>
        <v/>
      </c>
    </row>
    <row r="54" spans="5:12" x14ac:dyDescent="0.25">
      <c r="E54" s="4">
        <f t="shared" si="11"/>
        <v>64286</v>
      </c>
      <c r="F54" s="5">
        <f t="shared" si="6"/>
        <v>102.84462696783025</v>
      </c>
      <c r="G54" s="5">
        <f t="shared" si="7"/>
        <v>55.000684462696782</v>
      </c>
      <c r="H54" s="3" t="str">
        <f>IF(F54&lt;65,versamento2020*INDEX(Coefficienti2020!D:D,MATCH(G54,Coefficienti2020!C:C,1)),IF(F54&lt;66,versamento2020*INDEX(Coefficienti2020!N:N,MATCH($B$4,Coefficienti2020!K:K,1)),""))</f>
        <v/>
      </c>
      <c r="I54" s="2" t="str">
        <f t="shared" si="8"/>
        <v/>
      </c>
      <c r="J54" s="24" t="str">
        <f>IF(AND(F54&gt;65,F54&lt;66),versamento2020*INDEX(Coefficienti2020!Y:Y,MATCH($B$4,Coefficienti2020!T:T,1)),"")</f>
        <v/>
      </c>
      <c r="K54" s="3" t="str">
        <f t="shared" si="9"/>
        <v/>
      </c>
      <c r="L54" s="2" t="str">
        <f t="shared" si="10"/>
        <v/>
      </c>
    </row>
    <row r="55" spans="5:12" x14ac:dyDescent="0.25">
      <c r="E55" s="4">
        <f t="shared" si="11"/>
        <v>64652</v>
      </c>
      <c r="F55" s="5">
        <f t="shared" si="6"/>
        <v>103.8466803559206</v>
      </c>
      <c r="G55" s="5">
        <f t="shared" si="7"/>
        <v>56.002737850787135</v>
      </c>
      <c r="H55" s="3" t="str">
        <f>IF(F55&lt;65,versamento2020*INDEX(Coefficienti2020!D:D,MATCH(G55,Coefficienti2020!C:C,1)),IF(F55&lt;66,versamento2020*INDEX(Coefficienti2020!N:N,MATCH($B$4,Coefficienti2020!K:K,1)),""))</f>
        <v/>
      </c>
      <c r="I55" s="2" t="str">
        <f t="shared" si="8"/>
        <v/>
      </c>
      <c r="J55" s="24" t="str">
        <f>IF(AND(F55&gt;65,F55&lt;66),versamento2020*INDEX(Coefficienti2020!Y:Y,MATCH($B$4,Coefficienti2020!T:T,1)),"")</f>
        <v/>
      </c>
      <c r="K55" s="3" t="str">
        <f t="shared" si="9"/>
        <v/>
      </c>
      <c r="L55" s="2" t="str">
        <f t="shared" si="10"/>
        <v/>
      </c>
    </row>
    <row r="56" spans="5:12" x14ac:dyDescent="0.25">
      <c r="E56" s="4">
        <f t="shared" si="11"/>
        <v>65017</v>
      </c>
      <c r="F56" s="5">
        <f t="shared" si="6"/>
        <v>104.84599589322382</v>
      </c>
      <c r="G56" s="5">
        <f t="shared" si="7"/>
        <v>57.002053388090346</v>
      </c>
      <c r="H56" s="3" t="str">
        <f>IF(F56&lt;65,versamento2020*INDEX(Coefficienti2020!D:D,MATCH(G56,Coefficienti2020!C:C,1)),IF(F56&lt;66,versamento2020*INDEX(Coefficienti2020!N:N,MATCH($B$4,Coefficienti2020!K:K,1)),""))</f>
        <v/>
      </c>
      <c r="I56" s="2" t="str">
        <f t="shared" si="8"/>
        <v/>
      </c>
      <c r="J56" s="24" t="str">
        <f>IF(AND(F56&gt;65,F56&lt;66),versamento2020*INDEX(Coefficienti2020!Y:Y,MATCH($B$4,Coefficienti2020!T:T,1)),"")</f>
        <v/>
      </c>
      <c r="K56" s="3" t="str">
        <f t="shared" si="9"/>
        <v/>
      </c>
      <c r="L56" s="2" t="str">
        <f t="shared" si="10"/>
        <v/>
      </c>
    </row>
    <row r="57" spans="5:12" x14ac:dyDescent="0.25">
      <c r="E57" s="4">
        <f t="shared" si="11"/>
        <v>65382</v>
      </c>
      <c r="F57" s="5">
        <f t="shared" si="6"/>
        <v>105.84531143052703</v>
      </c>
      <c r="G57" s="5">
        <f t="shared" si="7"/>
        <v>58.001368925393564</v>
      </c>
      <c r="H57" s="3" t="str">
        <f>IF(F57&lt;65,versamento2020*INDEX(Coefficienti2020!D:D,MATCH(G57,Coefficienti2020!C:C,1)),IF(F57&lt;66,versamento2020*INDEX(Coefficienti2020!N:N,MATCH($B$4,Coefficienti2020!K:K,1)),""))</f>
        <v/>
      </c>
      <c r="I57" s="2" t="str">
        <f t="shared" si="8"/>
        <v/>
      </c>
      <c r="J57" s="24" t="str">
        <f>IF(AND(F57&gt;65,F57&lt;66),versamento2020*INDEX(Coefficienti2020!Y:Y,MATCH($B$4,Coefficienti2020!T:T,1)),"")</f>
        <v/>
      </c>
      <c r="K57" s="3" t="str">
        <f t="shared" si="9"/>
        <v/>
      </c>
      <c r="L57" s="2" t="str">
        <f t="shared" si="10"/>
        <v/>
      </c>
    </row>
    <row r="58" spans="5:12" x14ac:dyDescent="0.25">
      <c r="E58" s="4">
        <f t="shared" si="11"/>
        <v>65747</v>
      </c>
      <c r="F58" s="5">
        <f t="shared" si="6"/>
        <v>106.84462696783025</v>
      </c>
      <c r="G58" s="5">
        <f t="shared" si="7"/>
        <v>59.000684462696782</v>
      </c>
      <c r="H58" s="3" t="str">
        <f>IF(F58&lt;65,versamento2020*INDEX(Coefficienti2020!D:D,MATCH(G58,Coefficienti2020!C:C,1)),IF(F58&lt;66,versamento2020*INDEX(Coefficienti2020!N:N,MATCH($B$4,Coefficienti2020!K:K,1)),""))</f>
        <v/>
      </c>
      <c r="I58" s="2" t="str">
        <f t="shared" si="8"/>
        <v/>
      </c>
      <c r="J58" s="24" t="str">
        <f>IF(AND(F58&gt;65,F58&lt;66),versamento2020*INDEX(Coefficienti2020!Y:Y,MATCH($B$4,Coefficienti2020!T:T,1)),"")</f>
        <v/>
      </c>
      <c r="K58" s="3" t="str">
        <f t="shared" si="9"/>
        <v/>
      </c>
      <c r="L58" s="2" t="str">
        <f t="shared" si="10"/>
        <v/>
      </c>
    </row>
    <row r="59" spans="5:12" x14ac:dyDescent="0.25">
      <c r="E59" s="4">
        <f t="shared" si="11"/>
        <v>66113</v>
      </c>
      <c r="F59" s="5">
        <f t="shared" si="6"/>
        <v>107.8466803559206</v>
      </c>
      <c r="G59" s="5">
        <f t="shared" si="7"/>
        <v>60.002737850787135</v>
      </c>
      <c r="H59" s="3" t="str">
        <f>IF(F59&lt;65,versamento2020*INDEX(Coefficienti2020!D:D,MATCH(G59,Coefficienti2020!C:C,1)),IF(F59&lt;66,versamento2020*INDEX(Coefficienti2020!N:N,MATCH($B$4,Coefficienti2020!K:K,1)),""))</f>
        <v/>
      </c>
      <c r="I59" s="2" t="str">
        <f t="shared" si="8"/>
        <v/>
      </c>
      <c r="J59" s="24" t="str">
        <f>IF(AND(F59&gt;65,F59&lt;66),versamento2020*INDEX(Coefficienti2020!Y:Y,MATCH($B$4,Coefficienti2020!T:T,1)),"")</f>
        <v/>
      </c>
      <c r="K59" s="3" t="str">
        <f t="shared" si="9"/>
        <v/>
      </c>
      <c r="L59" s="2" t="str">
        <f t="shared" si="10"/>
        <v/>
      </c>
    </row>
    <row r="60" spans="5:12" x14ac:dyDescent="0.25">
      <c r="E60" s="4">
        <f t="shared" si="11"/>
        <v>66478</v>
      </c>
      <c r="F60" s="5">
        <f t="shared" si="6"/>
        <v>108.84599589322382</v>
      </c>
      <c r="G60" s="5">
        <f t="shared" si="7"/>
        <v>61.002053388090346</v>
      </c>
      <c r="H60" s="3" t="str">
        <f>IF(F60&lt;65,versamento2020*INDEX(Coefficienti2020!D:D,MATCH(G60,Coefficienti2020!C:C,1)),IF(F60&lt;66,versamento2020*INDEX(Coefficienti2020!N:N,MATCH($B$4,Coefficienti2020!K:K,1)),""))</f>
        <v/>
      </c>
      <c r="I60" s="2" t="str">
        <f t="shared" si="8"/>
        <v/>
      </c>
      <c r="J60" s="24" t="str">
        <f>IF(AND(F60&gt;65,F60&lt;66),versamento2020*INDEX(Coefficienti2020!Y:Y,MATCH($B$4,Coefficienti2020!T:T,1)),"")</f>
        <v/>
      </c>
      <c r="K60" s="3" t="str">
        <f t="shared" si="9"/>
        <v/>
      </c>
      <c r="L60" s="2" t="str">
        <f t="shared" si="10"/>
        <v/>
      </c>
    </row>
    <row r="61" spans="5:12" x14ac:dyDescent="0.25">
      <c r="E61" s="4">
        <f t="shared" si="11"/>
        <v>66843</v>
      </c>
      <c r="F61" s="5">
        <f t="shared" si="6"/>
        <v>109.84531143052703</v>
      </c>
      <c r="G61" s="5">
        <f t="shared" si="7"/>
        <v>62.001368925393564</v>
      </c>
      <c r="H61" s="3" t="str">
        <f>IF(F61&lt;65,versamento2020*INDEX(Coefficienti2020!D:D,MATCH(G61,Coefficienti2020!C:C,1)),IF(F61&lt;66,versamento2020*INDEX(Coefficienti2020!N:N,MATCH($B$4,Coefficienti2020!K:K,1)),""))</f>
        <v/>
      </c>
      <c r="I61" s="2" t="str">
        <f t="shared" si="8"/>
        <v/>
      </c>
      <c r="J61" s="24" t="str">
        <f>IF(AND(F61&gt;65,F61&lt;66),versamento2020*INDEX(Coefficienti2020!Y:Y,MATCH($B$4,Coefficienti2020!T:T,1)),"")</f>
        <v/>
      </c>
      <c r="K61" s="3" t="str">
        <f t="shared" si="9"/>
        <v/>
      </c>
      <c r="L61" s="2" t="str">
        <f t="shared" si="10"/>
        <v/>
      </c>
    </row>
    <row r="62" spans="5:12" x14ac:dyDescent="0.25">
      <c r="E62" s="4">
        <f t="shared" si="11"/>
        <v>67208</v>
      </c>
      <c r="F62" s="5">
        <f t="shared" si="6"/>
        <v>110.84462696783025</v>
      </c>
      <c r="G62" s="5">
        <f t="shared" si="7"/>
        <v>63.000684462696782</v>
      </c>
      <c r="H62" s="3" t="str">
        <f>IF(F62&lt;65,versamento2020*INDEX(Coefficienti2020!D:D,MATCH(G62,Coefficienti2020!C:C,1)),IF(F62&lt;66,versamento2020*INDEX(Coefficienti2020!N:N,MATCH($B$4,Coefficienti2020!K:K,1)),""))</f>
        <v/>
      </c>
      <c r="I62" s="2" t="str">
        <f t="shared" si="8"/>
        <v/>
      </c>
      <c r="J62" s="24" t="str">
        <f>IF(AND(F62&gt;65,F62&lt;66),versamento2020*INDEX(Coefficienti2020!Y:Y,MATCH($B$4,Coefficienti2020!T:T,1)),"")</f>
        <v/>
      </c>
      <c r="K62" s="3" t="str">
        <f t="shared" si="9"/>
        <v/>
      </c>
      <c r="L62" s="2" t="str">
        <f t="shared" si="10"/>
        <v/>
      </c>
    </row>
    <row r="63" spans="5:12" x14ac:dyDescent="0.25">
      <c r="E63" s="4">
        <f t="shared" si="11"/>
        <v>67574</v>
      </c>
      <c r="F63" s="5">
        <f t="shared" si="6"/>
        <v>111.8466803559206</v>
      </c>
      <c r="G63" s="5">
        <f t="shared" si="7"/>
        <v>64.002737850787128</v>
      </c>
      <c r="H63" s="3" t="str">
        <f>IF(F63&lt;65,versamento2020*INDEX(Coefficienti2020!D:D,MATCH(G63,Coefficienti2020!C:C,1)),IF(F63&lt;66,versamento2020*INDEX(Coefficienti2020!N:N,MATCH($B$4,Coefficienti2020!K:K,1)),""))</f>
        <v/>
      </c>
      <c r="I63" s="2" t="str">
        <f t="shared" si="8"/>
        <v/>
      </c>
      <c r="J63" s="24" t="str">
        <f>IF(AND(F63&gt;65,F63&lt;66),versamento2020*INDEX(Coefficienti2020!Y:Y,MATCH($B$4,Coefficienti2020!T:T,1)),"")</f>
        <v/>
      </c>
      <c r="K63" s="3" t="str">
        <f t="shared" si="9"/>
        <v/>
      </c>
      <c r="L63" s="2" t="str">
        <f t="shared" si="10"/>
        <v/>
      </c>
    </row>
    <row r="64" spans="5:12" x14ac:dyDescent="0.25">
      <c r="E64" s="4">
        <f t="shared" si="11"/>
        <v>67939</v>
      </c>
      <c r="F64" s="5">
        <f t="shared" si="6"/>
        <v>112.84599589322382</v>
      </c>
      <c r="G64" s="5">
        <f t="shared" si="7"/>
        <v>65.002053388090346</v>
      </c>
      <c r="H64" s="3" t="str">
        <f>IF(F64&lt;65,versamento2020*INDEX(Coefficienti2020!D:D,MATCH(G64,Coefficienti2020!C:C,1)),IF(F64&lt;66,versamento2020*INDEX(Coefficienti2020!N:N,MATCH($B$4,Coefficienti2020!K:K,1)),""))</f>
        <v/>
      </c>
      <c r="I64" s="2" t="str">
        <f t="shared" si="8"/>
        <v/>
      </c>
      <c r="J64" s="24" t="str">
        <f>IF(AND(F64&gt;65,F64&lt;66),versamento2020*INDEX(Coefficienti2020!Y:Y,MATCH($B$4,Coefficienti2020!T:T,1)),"")</f>
        <v/>
      </c>
      <c r="K64" s="3" t="str">
        <f t="shared" si="9"/>
        <v/>
      </c>
      <c r="L64" s="2" t="str">
        <f t="shared" si="10"/>
        <v/>
      </c>
    </row>
    <row r="65" spans="5:12" x14ac:dyDescent="0.25">
      <c r="E65" s="4">
        <f t="shared" si="11"/>
        <v>68304</v>
      </c>
      <c r="F65" s="5">
        <f t="shared" si="6"/>
        <v>113.84531143052703</v>
      </c>
      <c r="G65" s="5">
        <f t="shared" si="7"/>
        <v>66.001368925393564</v>
      </c>
      <c r="H65" s="3" t="str">
        <f>IF(F65&lt;65,versamento2020*INDEX(Coefficienti2020!D:D,MATCH(G65,Coefficienti2020!C:C,1)),IF(F65&lt;66,versamento2020*INDEX(Coefficienti2020!N:N,MATCH($B$4,Coefficienti2020!K:K,1)),""))</f>
        <v/>
      </c>
      <c r="I65" s="2" t="str">
        <f t="shared" si="8"/>
        <v/>
      </c>
      <c r="J65" s="24" t="str">
        <f>IF(AND(F65&gt;65,F65&lt;66),versamento2020*INDEX(Coefficienti2020!Y:Y,MATCH($B$4,Coefficienti2020!T:T,1)),"")</f>
        <v/>
      </c>
      <c r="K65" s="3" t="str">
        <f t="shared" si="9"/>
        <v/>
      </c>
      <c r="L65" s="2" t="str">
        <f t="shared" si="10"/>
        <v/>
      </c>
    </row>
    <row r="66" spans="5:12" x14ac:dyDescent="0.25">
      <c r="E66" s="4">
        <f t="shared" si="11"/>
        <v>68669</v>
      </c>
      <c r="F66" s="5">
        <f t="shared" ref="F66:F67" si="12">(E66-nascita2020)/365.25</f>
        <v>114.84462696783025</v>
      </c>
      <c r="G66" s="5">
        <f t="shared" si="7"/>
        <v>67.000684462696782</v>
      </c>
      <c r="H66" s="3" t="str">
        <f>IF(F66&lt;65,versamento2020*INDEX(Coefficienti2020!D:D,MATCH(G66,Coefficienti2020!C:C,1)),IF(F66&lt;66,versamento2020*INDEX(Coefficienti2020!N:N,MATCH($B$4,Coefficienti2020!K:K,1)),""))</f>
        <v/>
      </c>
      <c r="I66" s="2" t="str">
        <f t="shared" ref="I66:I67" si="13">IF(OR(H66="",G66=0),"",(H66/versamento2020)^(1/G66)-1)</f>
        <v/>
      </c>
      <c r="J66" s="24" t="str">
        <f>IF(AND(F66&gt;65,F66&lt;66),versamento2020*INDEX(Coefficienti2020!Y:Y,MATCH($B$4,Coefficienti2020!T:T,1)),"")</f>
        <v/>
      </c>
      <c r="K66" s="3" t="str">
        <f t="shared" ref="K66:K67" si="14">IF(AND(F66&gt;=65,F66&lt;66),PV((1+inflazione_rendita2020)^(1/12)-1,180,-J66),"")</f>
        <v/>
      </c>
      <c r="L66" s="2" t="str">
        <f t="shared" ref="L66:L67" si="15">IF(K66="","",(K66/versamento2020)^(1/G66)-1)</f>
        <v/>
      </c>
    </row>
    <row r="67" spans="5:12" x14ac:dyDescent="0.25">
      <c r="E67" s="4">
        <f t="shared" si="11"/>
        <v>69035</v>
      </c>
      <c r="F67" s="5">
        <f t="shared" si="12"/>
        <v>115.8466803559206</v>
      </c>
      <c r="G67" s="5">
        <f t="shared" si="7"/>
        <v>68.002737850787128</v>
      </c>
      <c r="H67" s="3" t="str">
        <f>IF(F67&lt;65,versamento2020*INDEX(Coefficienti2020!D:D,MATCH(G67,Coefficienti2020!C:C,1)),IF(F67&lt;66,versamento2020*INDEX(Coefficienti2020!N:N,MATCH($B$4,Coefficienti2020!K:K,1)),""))</f>
        <v/>
      </c>
      <c r="I67" s="2" t="str">
        <f t="shared" si="13"/>
        <v/>
      </c>
      <c r="J67" s="24" t="str">
        <f>IF(AND(F67&gt;65,F67&lt;66),versamento2020*INDEX(Coefficienti2020!Y:Y,MATCH($B$4,Coefficienti2020!T:T,1)),"")</f>
        <v/>
      </c>
      <c r="K67" s="3" t="str">
        <f t="shared" si="14"/>
        <v/>
      </c>
      <c r="L67" s="2" t="str">
        <f t="shared" si="15"/>
        <v/>
      </c>
    </row>
  </sheetData>
  <conditionalFormatting sqref="I1:I1048576">
    <cfRule type="colorScale" priority="3">
      <colorScale>
        <cfvo type="min"/>
        <cfvo type="num" val="-1E-4"/>
        <cfvo type="max"/>
        <color rgb="FFFA6060"/>
        <color theme="0"/>
        <color rgb="FF68C07F"/>
      </colorScale>
    </cfRule>
  </conditionalFormatting>
  <conditionalFormatting sqref="J1:J1048576">
    <cfRule type="cellIs" dxfId="0" priority="2" operator="lessThan">
      <formula>50</formula>
    </cfRule>
  </conditionalFormatting>
  <conditionalFormatting sqref="L1:L1048576">
    <cfRule type="colorScale" priority="1">
      <colorScale>
        <cfvo type="min"/>
        <cfvo type="num" val="-1E-4"/>
        <cfvo type="max"/>
        <color rgb="FFFA6060"/>
        <color theme="0"/>
        <color rgb="FF68C07F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FE305-443E-4BAF-8F76-BCF0C4521D22}">
  <sheetPr>
    <tabColor rgb="FF00B0F0"/>
  </sheetPr>
  <dimension ref="A1:Z151"/>
  <sheetViews>
    <sheetView workbookViewId="0">
      <selection activeCell="W2" sqref="W2"/>
    </sheetView>
  </sheetViews>
  <sheetFormatPr defaultRowHeight="15" x14ac:dyDescent="0.25"/>
  <cols>
    <col min="1" max="1" width="5.140625" bestFit="1" customWidth="1"/>
    <col min="2" max="2" width="5.42578125" bestFit="1" customWidth="1"/>
    <col min="3" max="3" width="6.140625" style="5" bestFit="1" customWidth="1"/>
    <col min="4" max="4" width="17.5703125" style="15" bestFit="1" customWidth="1"/>
    <col min="9" max="9" width="5.140625" style="9" bestFit="1" customWidth="1"/>
    <col min="10" max="10" width="5.42578125" style="9" bestFit="1" customWidth="1"/>
    <col min="11" max="11" width="6.140625" style="9" bestFit="1" customWidth="1"/>
    <col min="12" max="14" width="19.5703125" style="9" bestFit="1" customWidth="1"/>
    <col min="15" max="15" width="19.140625" bestFit="1" customWidth="1"/>
    <col min="18" max="18" width="5.140625" bestFit="1" customWidth="1"/>
    <col min="19" max="19" width="5.42578125" bestFit="1" customWidth="1"/>
    <col min="20" max="20" width="6.140625" bestFit="1" customWidth="1"/>
    <col min="21" max="21" width="20.42578125" style="9" bestFit="1" customWidth="1"/>
    <col min="22" max="24" width="19.5703125" bestFit="1" customWidth="1"/>
    <col min="25" max="25" width="24.7109375" bestFit="1" customWidth="1"/>
    <col min="26" max="26" width="13.140625" bestFit="1" customWidth="1"/>
  </cols>
  <sheetData>
    <row r="1" spans="1:26" s="1" customFormat="1" x14ac:dyDescent="0.25">
      <c r="A1" s="1" t="s">
        <v>4</v>
      </c>
      <c r="B1" s="1" t="s">
        <v>5</v>
      </c>
      <c r="C1" s="7" t="s">
        <v>6</v>
      </c>
      <c r="D1" s="14" t="s">
        <v>17</v>
      </c>
      <c r="I1" s="1" t="s">
        <v>4</v>
      </c>
      <c r="J1" s="1" t="s">
        <v>5</v>
      </c>
      <c r="K1" s="7" t="s">
        <v>6</v>
      </c>
      <c r="L1" s="1" t="s">
        <v>13</v>
      </c>
      <c r="M1" s="1" t="s">
        <v>12</v>
      </c>
      <c r="N1" s="1" t="s">
        <v>17</v>
      </c>
      <c r="R1" s="1" t="s">
        <v>4</v>
      </c>
      <c r="S1" s="1" t="s">
        <v>5</v>
      </c>
      <c r="T1" s="7" t="s">
        <v>6</v>
      </c>
      <c r="U1" s="1" t="s">
        <v>18</v>
      </c>
      <c r="V1" s="1" t="s">
        <v>13</v>
      </c>
      <c r="W1" s="1" t="s">
        <v>12</v>
      </c>
      <c r="X1" s="1" t="s">
        <v>17</v>
      </c>
      <c r="Y1" s="1" t="s">
        <v>27</v>
      </c>
      <c r="Z1" s="1" t="s">
        <v>18</v>
      </c>
    </row>
    <row r="2" spans="1:26" x14ac:dyDescent="0.25">
      <c r="A2">
        <v>0</v>
      </c>
      <c r="B2">
        <v>0</v>
      </c>
      <c r="C2" s="5">
        <f>A2+B2/12</f>
        <v>0</v>
      </c>
      <c r="D2" s="15">
        <v>1</v>
      </c>
      <c r="I2">
        <v>18</v>
      </c>
      <c r="J2">
        <v>0</v>
      </c>
      <c r="K2" s="5">
        <f>I2+J2/12</f>
        <v>18</v>
      </c>
      <c r="L2">
        <v>1.7306540674999999</v>
      </c>
      <c r="M2" s="9">
        <f t="shared" ref="M2:M33" ca="1" si="0">(1+inflazione2020)^(65-K2)-((1+inflazione2020)^(65-K2)-1)*0.125</f>
        <v>2.9820598444783202</v>
      </c>
      <c r="N2" s="9">
        <f ca="1">MAX(L2,M2)</f>
        <v>2.9820598444783202</v>
      </c>
      <c r="O2" s="10"/>
      <c r="R2">
        <v>18</v>
      </c>
      <c r="S2">
        <v>0</v>
      </c>
      <c r="T2" s="5">
        <f t="shared" ref="T2:T33" si="1">R2+S2/12</f>
        <v>18</v>
      </c>
      <c r="U2" s="9">
        <v>1.143126E-2</v>
      </c>
      <c r="V2">
        <f>U2*12*15</f>
        <v>2.0576268</v>
      </c>
      <c r="W2">
        <f t="shared" ref="W2:W33" ca="1" si="2">(1+inflazione2020)^(65-T2)-((1+inflazione2020)^(65-T2)-1)*0.125</f>
        <v>2.9820598444783202</v>
      </c>
      <c r="X2">
        <f ca="1">MAX(V2,W2)</f>
        <v>2.9820598444783202</v>
      </c>
      <c r="Y2">
        <f ca="1">X2/(12*15)</f>
        <v>1.6566999135990669E-2</v>
      </c>
      <c r="Z2">
        <f ca="1">MAX(U2,Y2)</f>
        <v>1.6566999135990669E-2</v>
      </c>
    </row>
    <row r="3" spans="1:26" x14ac:dyDescent="0.25">
      <c r="A3">
        <v>0</v>
      </c>
      <c r="B3">
        <v>6</v>
      </c>
      <c r="C3" s="5">
        <f t="shared" ref="C3:C66" si="3">A3+B3/12</f>
        <v>0.5</v>
      </c>
      <c r="D3" s="15">
        <v>1</v>
      </c>
      <c r="I3">
        <v>18</v>
      </c>
      <c r="J3">
        <v>6</v>
      </c>
      <c r="K3" s="5">
        <f t="shared" ref="K3:K66" si="4">I3+J3/12</f>
        <v>18.5</v>
      </c>
      <c r="L3">
        <v>1.7203179900000001</v>
      </c>
      <c r="M3" s="9">
        <f t="shared" ca="1" si="0"/>
        <v>2.946319015348255</v>
      </c>
      <c r="N3" s="9">
        <f t="shared" ref="N3:N66" ca="1" si="5">MAX(L3,M3)</f>
        <v>2.946319015348255</v>
      </c>
      <c r="O3" s="10"/>
      <c r="R3">
        <v>18</v>
      </c>
      <c r="S3">
        <v>6</v>
      </c>
      <c r="T3" s="5">
        <f t="shared" si="1"/>
        <v>18.5</v>
      </c>
      <c r="U3" s="9">
        <v>1.13621E-2</v>
      </c>
      <c r="V3">
        <f t="shared" ref="V3:V66" si="6">U3*12*15</f>
        <v>2.0451779999999999</v>
      </c>
      <c r="W3">
        <f t="shared" ca="1" si="2"/>
        <v>2.946319015348255</v>
      </c>
      <c r="X3">
        <f t="shared" ref="X3:X66" ca="1" si="7">MAX(V3,W3)</f>
        <v>2.946319015348255</v>
      </c>
      <c r="Y3">
        <f t="shared" ref="Y3:Y66" ca="1" si="8">X3/(12*15)</f>
        <v>1.6368438974156973E-2</v>
      </c>
      <c r="Z3">
        <f t="shared" ref="Z3:Z66" ca="1" si="9">MAX(U3,Y3)</f>
        <v>1.6368438974156973E-2</v>
      </c>
    </row>
    <row r="4" spans="1:26" x14ac:dyDescent="0.25">
      <c r="A4">
        <v>1</v>
      </c>
      <c r="B4">
        <v>0</v>
      </c>
      <c r="C4" s="5">
        <f t="shared" si="3"/>
        <v>1</v>
      </c>
      <c r="D4" s="15">
        <v>1</v>
      </c>
      <c r="I4">
        <v>19</v>
      </c>
      <c r="J4">
        <v>0</v>
      </c>
      <c r="K4" s="5">
        <f t="shared" si="4"/>
        <v>19</v>
      </c>
      <c r="L4">
        <v>1.7100484387500001</v>
      </c>
      <c r="M4" s="9">
        <f t="shared" ca="1" si="0"/>
        <v>2.9110252916119919</v>
      </c>
      <c r="N4" s="9">
        <f t="shared" ca="1" si="5"/>
        <v>2.9110252916119919</v>
      </c>
      <c r="O4" s="10"/>
      <c r="R4">
        <v>19</v>
      </c>
      <c r="S4">
        <v>0</v>
      </c>
      <c r="T4" s="5">
        <f t="shared" si="1"/>
        <v>19</v>
      </c>
      <c r="U4" s="9">
        <v>1.129338E-2</v>
      </c>
      <c r="V4">
        <f t="shared" si="6"/>
        <v>2.0328084000000004</v>
      </c>
      <c r="W4">
        <f t="shared" ca="1" si="2"/>
        <v>2.9110252916119919</v>
      </c>
      <c r="X4">
        <f t="shared" ca="1" si="7"/>
        <v>2.9110252916119919</v>
      </c>
      <c r="Y4">
        <f t="shared" ca="1" si="8"/>
        <v>1.6172362731177732E-2</v>
      </c>
      <c r="Z4">
        <f t="shared" ca="1" si="9"/>
        <v>1.6172362731177732E-2</v>
      </c>
    </row>
    <row r="5" spans="1:26" x14ac:dyDescent="0.25">
      <c r="A5">
        <v>1</v>
      </c>
      <c r="B5">
        <v>6</v>
      </c>
      <c r="C5" s="5">
        <f t="shared" si="3"/>
        <v>1.5</v>
      </c>
      <c r="D5" s="15">
        <v>1</v>
      </c>
      <c r="I5">
        <v>19</v>
      </c>
      <c r="J5">
        <v>6</v>
      </c>
      <c r="K5" s="5">
        <f t="shared" si="4"/>
        <v>19.5</v>
      </c>
      <c r="L5">
        <v>1.6998450025</v>
      </c>
      <c r="M5" s="9">
        <f t="shared" ca="1" si="0"/>
        <v>2.8761730801359224</v>
      </c>
      <c r="N5" s="9">
        <f t="shared" ca="1" si="5"/>
        <v>2.8761730801359224</v>
      </c>
      <c r="O5" s="10"/>
      <c r="R5">
        <v>19</v>
      </c>
      <c r="S5">
        <v>6</v>
      </c>
      <c r="T5" s="5">
        <f t="shared" si="1"/>
        <v>19.5</v>
      </c>
      <c r="U5" s="9">
        <v>1.12251E-2</v>
      </c>
      <c r="V5">
        <f t="shared" si="6"/>
        <v>2.020518</v>
      </c>
      <c r="W5">
        <f t="shared" ca="1" si="2"/>
        <v>2.8761730801359224</v>
      </c>
      <c r="X5">
        <f t="shared" ca="1" si="7"/>
        <v>2.8761730801359224</v>
      </c>
      <c r="Y5">
        <f t="shared" ca="1" si="8"/>
        <v>1.5978739334088457E-2</v>
      </c>
      <c r="Z5">
        <f t="shared" ca="1" si="9"/>
        <v>1.5978739334088457E-2</v>
      </c>
    </row>
    <row r="6" spans="1:26" x14ac:dyDescent="0.25">
      <c r="A6">
        <v>2</v>
      </c>
      <c r="B6">
        <v>0</v>
      </c>
      <c r="C6" s="5">
        <f t="shared" si="3"/>
        <v>2</v>
      </c>
      <c r="D6" s="15">
        <v>1</v>
      </c>
      <c r="I6">
        <v>20</v>
      </c>
      <c r="J6">
        <v>0</v>
      </c>
      <c r="K6" s="5">
        <f t="shared" si="4"/>
        <v>20</v>
      </c>
      <c r="L6">
        <v>1.68970724375</v>
      </c>
      <c r="M6" s="9">
        <f t="shared" ca="1" si="0"/>
        <v>2.8417568577545707</v>
      </c>
      <c r="N6" s="9">
        <f t="shared" ca="1" si="5"/>
        <v>2.8417568577545707</v>
      </c>
      <c r="O6" s="10"/>
      <c r="R6">
        <v>20</v>
      </c>
      <c r="S6">
        <v>0</v>
      </c>
      <c r="T6" s="5">
        <f t="shared" si="1"/>
        <v>20</v>
      </c>
      <c r="U6" s="9">
        <v>1.115727E-2</v>
      </c>
      <c r="V6">
        <f t="shared" si="6"/>
        <v>2.0083086000000003</v>
      </c>
      <c r="W6">
        <f t="shared" ca="1" si="2"/>
        <v>2.8417568577545707</v>
      </c>
      <c r="X6">
        <f t="shared" ca="1" si="7"/>
        <v>2.8417568577545707</v>
      </c>
      <c r="Y6">
        <f t="shared" ca="1" si="8"/>
        <v>1.5787538098636502E-2</v>
      </c>
      <c r="Z6">
        <f t="shared" ca="1" si="9"/>
        <v>1.5787538098636502E-2</v>
      </c>
    </row>
    <row r="7" spans="1:26" x14ac:dyDescent="0.25">
      <c r="A7">
        <v>2</v>
      </c>
      <c r="B7">
        <v>6</v>
      </c>
      <c r="C7" s="5">
        <f t="shared" si="3"/>
        <v>2.5</v>
      </c>
      <c r="D7" s="15">
        <v>1</v>
      </c>
      <c r="I7">
        <v>20</v>
      </c>
      <c r="J7">
        <v>6</v>
      </c>
      <c r="K7" s="5">
        <f t="shared" si="4"/>
        <v>20.5</v>
      </c>
      <c r="L7">
        <v>1.6796347512500001</v>
      </c>
      <c r="M7" s="9">
        <f t="shared" ca="1" si="0"/>
        <v>2.8077711703953803</v>
      </c>
      <c r="N7" s="9">
        <f t="shared" ca="1" si="5"/>
        <v>2.8077711703953803</v>
      </c>
      <c r="O7" s="10"/>
      <c r="R7">
        <v>20</v>
      </c>
      <c r="S7">
        <v>6</v>
      </c>
      <c r="T7" s="5">
        <f t="shared" si="1"/>
        <v>20.5</v>
      </c>
      <c r="U7" s="9">
        <v>1.108987E-2</v>
      </c>
      <c r="V7">
        <f t="shared" si="6"/>
        <v>1.9961765999999999</v>
      </c>
      <c r="W7">
        <f t="shared" ca="1" si="2"/>
        <v>2.8077711703953803</v>
      </c>
      <c r="X7">
        <f t="shared" ca="1" si="7"/>
        <v>2.8077711703953803</v>
      </c>
      <c r="Y7">
        <f t="shared" ca="1" si="8"/>
        <v>1.5598728724418779E-2</v>
      </c>
      <c r="Z7">
        <f t="shared" ca="1" si="9"/>
        <v>1.5598728724418779E-2</v>
      </c>
    </row>
    <row r="8" spans="1:26" x14ac:dyDescent="0.25">
      <c r="A8">
        <v>3</v>
      </c>
      <c r="B8">
        <v>0</v>
      </c>
      <c r="C8" s="5">
        <f t="shared" si="3"/>
        <v>3</v>
      </c>
      <c r="D8" s="15">
        <v>1.0065789237499998</v>
      </c>
      <c r="I8">
        <v>21</v>
      </c>
      <c r="J8">
        <v>0</v>
      </c>
      <c r="K8" s="5">
        <f t="shared" si="4"/>
        <v>21</v>
      </c>
      <c r="L8">
        <v>1.6039401637500001</v>
      </c>
      <c r="M8" s="9">
        <f t="shared" ca="1" si="0"/>
        <v>2.7742106322143201</v>
      </c>
      <c r="N8" s="9">
        <f t="shared" ca="1" si="5"/>
        <v>2.7742106322143201</v>
      </c>
      <c r="O8" s="10"/>
      <c r="R8">
        <v>21</v>
      </c>
      <c r="S8">
        <v>0</v>
      </c>
      <c r="T8" s="5">
        <f t="shared" si="1"/>
        <v>21</v>
      </c>
      <c r="U8" s="9">
        <v>1.0514300000000001E-2</v>
      </c>
      <c r="V8">
        <f t="shared" si="6"/>
        <v>1.892574</v>
      </c>
      <c r="W8">
        <f t="shared" ca="1" si="2"/>
        <v>2.7742106322143201</v>
      </c>
      <c r="X8">
        <f t="shared" ca="1" si="7"/>
        <v>2.7742106322143201</v>
      </c>
      <c r="Y8">
        <f t="shared" ca="1" si="8"/>
        <v>1.5412281290079556E-2</v>
      </c>
      <c r="Z8">
        <f t="shared" ca="1" si="9"/>
        <v>1.5412281290079556E-2</v>
      </c>
    </row>
    <row r="9" spans="1:26" x14ac:dyDescent="0.25">
      <c r="A9">
        <v>3</v>
      </c>
      <c r="B9">
        <v>6</v>
      </c>
      <c r="C9" s="5">
        <f t="shared" si="3"/>
        <v>3.5</v>
      </c>
      <c r="D9" s="15">
        <v>1.0076802075</v>
      </c>
      <c r="I9">
        <v>21</v>
      </c>
      <c r="J9">
        <v>6</v>
      </c>
      <c r="K9" s="5">
        <f t="shared" si="4"/>
        <v>21.5</v>
      </c>
      <c r="L9">
        <v>1.5951455912499999</v>
      </c>
      <c r="M9" s="9">
        <f t="shared" ca="1" si="0"/>
        <v>2.741069924742435</v>
      </c>
      <c r="N9" s="9">
        <f t="shared" ca="1" si="5"/>
        <v>2.741069924742435</v>
      </c>
      <c r="O9" s="10"/>
      <c r="R9">
        <v>21</v>
      </c>
      <c r="S9">
        <v>6</v>
      </c>
      <c r="T9" s="5">
        <f t="shared" si="1"/>
        <v>21.5</v>
      </c>
      <c r="U9" s="9">
        <v>1.0455870000000001E-2</v>
      </c>
      <c r="V9">
        <f t="shared" si="6"/>
        <v>1.8820566000000003</v>
      </c>
      <c r="W9">
        <f t="shared" ca="1" si="2"/>
        <v>2.741069924742435</v>
      </c>
      <c r="X9">
        <f t="shared" ca="1" si="7"/>
        <v>2.741069924742435</v>
      </c>
      <c r="Y9">
        <f t="shared" ca="1" si="8"/>
        <v>1.5228166248569083E-2</v>
      </c>
      <c r="Z9">
        <f t="shared" ca="1" si="9"/>
        <v>1.5228166248569083E-2</v>
      </c>
    </row>
    <row r="10" spans="1:26" x14ac:dyDescent="0.25">
      <c r="A10">
        <v>4</v>
      </c>
      <c r="B10">
        <v>0</v>
      </c>
      <c r="C10" s="5">
        <f t="shared" si="3"/>
        <v>4</v>
      </c>
      <c r="D10" s="15">
        <v>1.0087828649999999</v>
      </c>
      <c r="I10">
        <v>22</v>
      </c>
      <c r="J10">
        <v>0</v>
      </c>
      <c r="K10" s="5">
        <f t="shared" si="4"/>
        <v>22</v>
      </c>
      <c r="L10">
        <v>1.5864033262499999</v>
      </c>
      <c r="M10" s="9">
        <f t="shared" ca="1" si="0"/>
        <v>2.7083437960429455</v>
      </c>
      <c r="N10" s="9">
        <f t="shared" ca="1" si="5"/>
        <v>2.7083437960429455</v>
      </c>
      <c r="O10" s="10"/>
      <c r="R10">
        <v>22</v>
      </c>
      <c r="S10">
        <v>0</v>
      </c>
      <c r="T10" s="5">
        <f t="shared" si="1"/>
        <v>22</v>
      </c>
      <c r="U10" s="9">
        <v>1.0397780000000001E-2</v>
      </c>
      <c r="V10">
        <f t="shared" si="6"/>
        <v>1.8716003999999999</v>
      </c>
      <c r="W10">
        <f t="shared" ca="1" si="2"/>
        <v>2.7083437960429455</v>
      </c>
      <c r="X10">
        <f t="shared" ca="1" si="7"/>
        <v>2.7083437960429455</v>
      </c>
      <c r="Y10">
        <f t="shared" ca="1" si="8"/>
        <v>1.5046354422460809E-2</v>
      </c>
      <c r="Z10">
        <f t="shared" ca="1" si="9"/>
        <v>1.5046354422460809E-2</v>
      </c>
    </row>
    <row r="11" spans="1:26" x14ac:dyDescent="0.25">
      <c r="A11">
        <v>4</v>
      </c>
      <c r="B11">
        <v>6</v>
      </c>
      <c r="C11" s="5">
        <f t="shared" si="3"/>
        <v>4.5</v>
      </c>
      <c r="D11" s="15">
        <v>1.0098869050000001</v>
      </c>
      <c r="I11">
        <v>22</v>
      </c>
      <c r="J11">
        <v>6</v>
      </c>
      <c r="K11" s="5">
        <f t="shared" si="4"/>
        <v>22.5</v>
      </c>
      <c r="L11">
        <v>1.57771303625</v>
      </c>
      <c r="M11" s="9">
        <f t="shared" ca="1" si="0"/>
        <v>2.6760270598790088</v>
      </c>
      <c r="N11" s="9">
        <f t="shared" ca="1" si="5"/>
        <v>2.6760270598790088</v>
      </c>
      <c r="O11" s="10"/>
      <c r="R11">
        <v>22</v>
      </c>
      <c r="S11">
        <v>6</v>
      </c>
      <c r="T11" s="5">
        <f t="shared" si="1"/>
        <v>22.5</v>
      </c>
      <c r="U11" s="9">
        <v>1.034004E-2</v>
      </c>
      <c r="V11">
        <f t="shared" si="6"/>
        <v>1.8612072</v>
      </c>
      <c r="W11">
        <f t="shared" ca="1" si="2"/>
        <v>2.6760270598790088</v>
      </c>
      <c r="X11">
        <f t="shared" ca="1" si="7"/>
        <v>2.6760270598790088</v>
      </c>
      <c r="Y11">
        <f t="shared" ca="1" si="8"/>
        <v>1.4866816999327827E-2</v>
      </c>
      <c r="Z11">
        <f t="shared" ca="1" si="9"/>
        <v>1.4866816999327827E-2</v>
      </c>
    </row>
    <row r="12" spans="1:26" x14ac:dyDescent="0.25">
      <c r="A12">
        <v>5</v>
      </c>
      <c r="B12">
        <v>0</v>
      </c>
      <c r="C12" s="5">
        <f t="shared" si="3"/>
        <v>5</v>
      </c>
      <c r="D12" s="15">
        <v>1.0109923274999999</v>
      </c>
      <c r="I12">
        <v>23</v>
      </c>
      <c r="J12">
        <v>0</v>
      </c>
      <c r="K12" s="5">
        <f t="shared" si="4"/>
        <v>23</v>
      </c>
      <c r="L12">
        <v>1.5690744325000001</v>
      </c>
      <c r="M12" s="9">
        <f t="shared" ca="1" si="0"/>
        <v>2.6441145948917804</v>
      </c>
      <c r="N12" s="9">
        <f t="shared" ca="1" si="5"/>
        <v>2.6441145948917804</v>
      </c>
      <c r="O12" s="10"/>
      <c r="R12">
        <v>23</v>
      </c>
      <c r="S12">
        <v>0</v>
      </c>
      <c r="T12" s="5">
        <f t="shared" si="1"/>
        <v>23</v>
      </c>
      <c r="U12" s="9">
        <v>1.0282639999999999E-2</v>
      </c>
      <c r="V12">
        <f t="shared" si="6"/>
        <v>1.8508751999999999</v>
      </c>
      <c r="W12">
        <f t="shared" ca="1" si="2"/>
        <v>2.6441145948917804</v>
      </c>
      <c r="X12">
        <f t="shared" ca="1" si="7"/>
        <v>2.6441145948917804</v>
      </c>
      <c r="Y12">
        <f t="shared" ca="1" si="8"/>
        <v>1.4689525527176558E-2</v>
      </c>
      <c r="Z12">
        <f t="shared" ca="1" si="9"/>
        <v>1.4689525527176558E-2</v>
      </c>
    </row>
    <row r="13" spans="1:26" x14ac:dyDescent="0.25">
      <c r="A13">
        <v>5</v>
      </c>
      <c r="B13">
        <v>6</v>
      </c>
      <c r="C13" s="5">
        <f t="shared" si="3"/>
        <v>5.5</v>
      </c>
      <c r="D13" s="15">
        <v>1.0120991237499999</v>
      </c>
      <c r="I13">
        <v>23</v>
      </c>
      <c r="J13">
        <v>6</v>
      </c>
      <c r="K13" s="5">
        <f t="shared" si="4"/>
        <v>23.5</v>
      </c>
      <c r="L13">
        <v>1.56048719125</v>
      </c>
      <c r="M13" s="9">
        <f t="shared" ca="1" si="0"/>
        <v>2.6126013437888727</v>
      </c>
      <c r="N13" s="9">
        <f t="shared" ca="1" si="5"/>
        <v>2.6126013437888727</v>
      </c>
      <c r="O13" s="10"/>
      <c r="R13">
        <v>23</v>
      </c>
      <c r="S13">
        <v>6</v>
      </c>
      <c r="T13" s="5">
        <f t="shared" si="1"/>
        <v>23.5</v>
      </c>
      <c r="U13" s="9">
        <v>1.022558E-2</v>
      </c>
      <c r="V13">
        <f t="shared" si="6"/>
        <v>1.8406044000000001</v>
      </c>
      <c r="W13">
        <f t="shared" ca="1" si="2"/>
        <v>2.6126013437888727</v>
      </c>
      <c r="X13">
        <f t="shared" ca="1" si="7"/>
        <v>2.6126013437888727</v>
      </c>
      <c r="Y13">
        <f t="shared" ca="1" si="8"/>
        <v>1.4514451909938181E-2</v>
      </c>
      <c r="Z13">
        <f t="shared" ca="1" si="9"/>
        <v>1.4514451909938181E-2</v>
      </c>
    </row>
    <row r="14" spans="1:26" x14ac:dyDescent="0.25">
      <c r="A14">
        <v>6</v>
      </c>
      <c r="B14">
        <v>0</v>
      </c>
      <c r="C14" s="5">
        <f t="shared" si="3"/>
        <v>6</v>
      </c>
      <c r="D14" s="15">
        <v>1.0132073025000001</v>
      </c>
      <c r="I14">
        <v>24</v>
      </c>
      <c r="J14">
        <v>0</v>
      </c>
      <c r="K14" s="5">
        <f t="shared" si="4"/>
        <v>24</v>
      </c>
      <c r="L14">
        <v>1.551951015</v>
      </c>
      <c r="M14" s="9">
        <f t="shared" ca="1" si="0"/>
        <v>2.5814823125428425</v>
      </c>
      <c r="N14" s="9">
        <f t="shared" ca="1" si="5"/>
        <v>2.5814823125428425</v>
      </c>
      <c r="O14" s="10"/>
      <c r="R14">
        <v>24</v>
      </c>
      <c r="S14">
        <v>0</v>
      </c>
      <c r="T14" s="5">
        <f t="shared" si="1"/>
        <v>24</v>
      </c>
      <c r="U14" s="9">
        <v>1.016887E-2</v>
      </c>
      <c r="V14">
        <f t="shared" si="6"/>
        <v>1.8303966</v>
      </c>
      <c r="W14">
        <f t="shared" ca="1" si="2"/>
        <v>2.5814823125428425</v>
      </c>
      <c r="X14">
        <f t="shared" ca="1" si="7"/>
        <v>2.5814823125428425</v>
      </c>
      <c r="Y14">
        <f t="shared" ca="1" si="8"/>
        <v>1.4341568403015792E-2</v>
      </c>
      <c r="Z14">
        <f t="shared" ca="1" si="9"/>
        <v>1.4341568403015792E-2</v>
      </c>
    </row>
    <row r="15" spans="1:26" x14ac:dyDescent="0.25">
      <c r="A15">
        <v>6</v>
      </c>
      <c r="B15">
        <v>6</v>
      </c>
      <c r="C15" s="5">
        <f t="shared" si="3"/>
        <v>6.5</v>
      </c>
      <c r="D15" s="15">
        <v>1.0143168725</v>
      </c>
      <c r="I15">
        <v>24</v>
      </c>
      <c r="J15">
        <v>6</v>
      </c>
      <c r="K15" s="5">
        <f t="shared" si="4"/>
        <v>24.5</v>
      </c>
      <c r="L15">
        <v>1.5434656062499998</v>
      </c>
      <c r="M15" s="9">
        <f t="shared" ca="1" si="0"/>
        <v>2.5507525695998305</v>
      </c>
      <c r="N15" s="9">
        <f t="shared" ca="1" si="5"/>
        <v>2.5507525695998305</v>
      </c>
      <c r="O15" s="10"/>
      <c r="R15">
        <v>24</v>
      </c>
      <c r="S15">
        <v>6</v>
      </c>
      <c r="T15" s="5">
        <f t="shared" si="1"/>
        <v>24.5</v>
      </c>
      <c r="U15" s="9">
        <v>1.011248E-2</v>
      </c>
      <c r="V15">
        <f t="shared" si="6"/>
        <v>1.8202464</v>
      </c>
      <c r="W15">
        <f t="shared" ca="1" si="2"/>
        <v>2.5507525695998305</v>
      </c>
      <c r="X15">
        <f t="shared" ca="1" si="7"/>
        <v>2.5507525695998305</v>
      </c>
      <c r="Y15">
        <f t="shared" ca="1" si="8"/>
        <v>1.4170847608887947E-2</v>
      </c>
      <c r="Z15">
        <f t="shared" ca="1" si="9"/>
        <v>1.4170847608887947E-2</v>
      </c>
    </row>
    <row r="16" spans="1:26" x14ac:dyDescent="0.25">
      <c r="A16">
        <v>7</v>
      </c>
      <c r="B16">
        <v>0</v>
      </c>
      <c r="C16" s="5">
        <f t="shared" si="3"/>
        <v>7</v>
      </c>
      <c r="D16" s="15">
        <v>1.015427825</v>
      </c>
      <c r="I16">
        <v>25</v>
      </c>
      <c r="J16">
        <v>0</v>
      </c>
      <c r="K16" s="5">
        <f t="shared" si="4"/>
        <v>25</v>
      </c>
      <c r="L16">
        <v>1.50743123375</v>
      </c>
      <c r="M16" s="9">
        <f t="shared" ca="1" si="0"/>
        <v>2.5204072450979789</v>
      </c>
      <c r="N16" s="9">
        <f t="shared" ca="1" si="5"/>
        <v>2.5204072450979789</v>
      </c>
      <c r="O16" s="10"/>
      <c r="R16">
        <v>25</v>
      </c>
      <c r="S16">
        <v>0</v>
      </c>
      <c r="T16" s="5">
        <f t="shared" si="1"/>
        <v>25</v>
      </c>
      <c r="U16" s="9">
        <v>9.8408999999999996E-3</v>
      </c>
      <c r="V16">
        <f t="shared" si="6"/>
        <v>1.7713619999999999</v>
      </c>
      <c r="W16">
        <f t="shared" ca="1" si="2"/>
        <v>2.5204072450979789</v>
      </c>
      <c r="X16">
        <f t="shared" ca="1" si="7"/>
        <v>2.5204072450979789</v>
      </c>
      <c r="Y16">
        <f t="shared" ca="1" si="8"/>
        <v>1.400226247276655E-2</v>
      </c>
      <c r="Z16">
        <f t="shared" ca="1" si="9"/>
        <v>1.400226247276655E-2</v>
      </c>
    </row>
    <row r="17" spans="1:26" x14ac:dyDescent="0.25">
      <c r="A17">
        <v>7</v>
      </c>
      <c r="B17">
        <v>6</v>
      </c>
      <c r="C17" s="5">
        <f t="shared" si="3"/>
        <v>7.5</v>
      </c>
      <c r="D17" s="15">
        <v>1.0165401600000001</v>
      </c>
      <c r="I17">
        <v>25</v>
      </c>
      <c r="J17">
        <v>6</v>
      </c>
      <c r="K17" s="5">
        <f t="shared" si="4"/>
        <v>25.5</v>
      </c>
      <c r="L17">
        <v>1.49955016125</v>
      </c>
      <c r="M17" s="9">
        <f t="shared" ca="1" si="0"/>
        <v>2.4904415300957439</v>
      </c>
      <c r="N17" s="9">
        <f t="shared" ca="1" si="5"/>
        <v>2.4904415300957439</v>
      </c>
      <c r="O17" s="10"/>
      <c r="R17">
        <v>25</v>
      </c>
      <c r="S17">
        <v>6</v>
      </c>
      <c r="T17" s="5">
        <f t="shared" si="1"/>
        <v>25.5</v>
      </c>
      <c r="U17" s="9">
        <v>9.7887200000000008E-3</v>
      </c>
      <c r="V17">
        <f t="shared" si="6"/>
        <v>1.7619696</v>
      </c>
      <c r="W17">
        <f t="shared" ca="1" si="2"/>
        <v>2.4904415300957439</v>
      </c>
      <c r="X17">
        <f t="shared" ca="1" si="7"/>
        <v>2.4904415300957439</v>
      </c>
      <c r="Y17">
        <f t="shared" ca="1" si="8"/>
        <v>1.3835786278309689E-2</v>
      </c>
      <c r="Z17">
        <f t="shared" ca="1" si="9"/>
        <v>1.3835786278309689E-2</v>
      </c>
    </row>
    <row r="18" spans="1:26" x14ac:dyDescent="0.25">
      <c r="A18">
        <v>8</v>
      </c>
      <c r="B18">
        <v>0</v>
      </c>
      <c r="C18" s="5">
        <f t="shared" si="3"/>
        <v>8</v>
      </c>
      <c r="D18" s="15">
        <v>1.017653895</v>
      </c>
      <c r="I18">
        <v>26</v>
      </c>
      <c r="J18">
        <v>0</v>
      </c>
      <c r="K18" s="5">
        <f t="shared" si="4"/>
        <v>26</v>
      </c>
      <c r="L18">
        <v>1.4917140199999999</v>
      </c>
      <c r="M18" s="9">
        <f t="shared" ca="1" si="0"/>
        <v>2.4608506758097475</v>
      </c>
      <c r="N18" s="9">
        <f t="shared" ca="1" si="5"/>
        <v>2.4608506758097475</v>
      </c>
      <c r="O18" s="10"/>
      <c r="R18">
        <v>26</v>
      </c>
      <c r="S18">
        <v>0</v>
      </c>
      <c r="T18" s="5">
        <f t="shared" si="1"/>
        <v>26</v>
      </c>
      <c r="U18" s="9">
        <v>9.7368400000000001E-3</v>
      </c>
      <c r="V18">
        <f t="shared" si="6"/>
        <v>1.7526311999999999</v>
      </c>
      <c r="W18">
        <f t="shared" ca="1" si="2"/>
        <v>2.4608506758097475</v>
      </c>
      <c r="X18">
        <f t="shared" ca="1" si="7"/>
        <v>2.4608506758097475</v>
      </c>
      <c r="Y18">
        <f t="shared" ca="1" si="8"/>
        <v>1.3671392643387487E-2</v>
      </c>
      <c r="Z18">
        <f t="shared" ca="1" si="9"/>
        <v>1.3671392643387487E-2</v>
      </c>
    </row>
    <row r="19" spans="1:26" x14ac:dyDescent="0.25">
      <c r="A19">
        <v>8</v>
      </c>
      <c r="B19">
        <v>6</v>
      </c>
      <c r="C19" s="5">
        <f t="shared" si="3"/>
        <v>8.5</v>
      </c>
      <c r="D19" s="15">
        <v>1.0187690125</v>
      </c>
      <c r="I19">
        <v>26</v>
      </c>
      <c r="J19">
        <v>6</v>
      </c>
      <c r="K19" s="5">
        <f t="shared" si="4"/>
        <v>26.5</v>
      </c>
      <c r="L19">
        <v>1.48392255625</v>
      </c>
      <c r="M19" s="9">
        <f t="shared" ca="1" si="0"/>
        <v>2.431629992862272</v>
      </c>
      <c r="N19" s="9">
        <f t="shared" ca="1" si="5"/>
        <v>2.431629992862272</v>
      </c>
      <c r="O19" s="10"/>
      <c r="R19">
        <v>26</v>
      </c>
      <c r="S19">
        <v>6</v>
      </c>
      <c r="T19" s="5">
        <f t="shared" si="1"/>
        <v>26.5</v>
      </c>
      <c r="U19" s="9">
        <v>9.6852499999999994E-3</v>
      </c>
      <c r="V19">
        <f t="shared" si="6"/>
        <v>1.7433449999999999</v>
      </c>
      <c r="W19">
        <f t="shared" ca="1" si="2"/>
        <v>2.431629992862272</v>
      </c>
      <c r="X19">
        <f t="shared" ca="1" si="7"/>
        <v>2.431629992862272</v>
      </c>
      <c r="Y19">
        <f t="shared" ca="1" si="8"/>
        <v>1.3509055515901511E-2</v>
      </c>
      <c r="Z19">
        <f t="shared" ca="1" si="9"/>
        <v>1.3509055515901511E-2</v>
      </c>
    </row>
    <row r="20" spans="1:26" x14ac:dyDescent="0.25">
      <c r="A20">
        <v>9</v>
      </c>
      <c r="B20">
        <v>0</v>
      </c>
      <c r="C20" s="5">
        <f t="shared" si="3"/>
        <v>9</v>
      </c>
      <c r="D20" s="15">
        <v>1.01988553</v>
      </c>
      <c r="I20">
        <v>27</v>
      </c>
      <c r="J20">
        <v>0</v>
      </c>
      <c r="K20" s="5">
        <f t="shared" si="4"/>
        <v>27</v>
      </c>
      <c r="L20">
        <v>1.4761755075</v>
      </c>
      <c r="M20" s="9">
        <f t="shared" ca="1" si="0"/>
        <v>2.4027748505380675</v>
      </c>
      <c r="N20" s="9">
        <f t="shared" ca="1" si="5"/>
        <v>2.4027748505380675</v>
      </c>
      <c r="O20" s="10"/>
      <c r="R20">
        <v>27</v>
      </c>
      <c r="S20">
        <v>0</v>
      </c>
      <c r="T20" s="5">
        <f t="shared" si="1"/>
        <v>27</v>
      </c>
      <c r="U20" s="9">
        <v>9.6339600000000004E-3</v>
      </c>
      <c r="V20">
        <f t="shared" si="6"/>
        <v>1.7341128000000001</v>
      </c>
      <c r="W20">
        <f t="shared" ca="1" si="2"/>
        <v>2.4027748505380675</v>
      </c>
      <c r="X20">
        <f t="shared" ca="1" si="7"/>
        <v>2.4027748505380675</v>
      </c>
      <c r="Y20">
        <f t="shared" ca="1" si="8"/>
        <v>1.334874916965593E-2</v>
      </c>
      <c r="Z20">
        <f t="shared" ca="1" si="9"/>
        <v>1.334874916965593E-2</v>
      </c>
    </row>
    <row r="21" spans="1:26" x14ac:dyDescent="0.25">
      <c r="A21">
        <v>9</v>
      </c>
      <c r="B21">
        <v>6</v>
      </c>
      <c r="C21" s="5">
        <f t="shared" si="3"/>
        <v>9.5</v>
      </c>
      <c r="D21" s="15">
        <v>1.02100343875</v>
      </c>
      <c r="I21">
        <v>27</v>
      </c>
      <c r="J21">
        <v>6</v>
      </c>
      <c r="K21" s="5">
        <f t="shared" si="4"/>
        <v>27.5</v>
      </c>
      <c r="L21">
        <v>1.46847262</v>
      </c>
      <c r="M21" s="9">
        <f t="shared" ca="1" si="0"/>
        <v>2.3742806760505508</v>
      </c>
      <c r="N21" s="9">
        <f t="shared" ca="1" si="5"/>
        <v>2.3742806760505508</v>
      </c>
      <c r="O21" s="10"/>
      <c r="R21">
        <v>27</v>
      </c>
      <c r="S21">
        <v>6</v>
      </c>
      <c r="T21" s="5">
        <f t="shared" si="1"/>
        <v>27.5</v>
      </c>
      <c r="U21" s="9">
        <v>9.5829599999999997E-3</v>
      </c>
      <c r="V21">
        <f t="shared" si="6"/>
        <v>1.7249327999999999</v>
      </c>
      <c r="W21">
        <f t="shared" ca="1" si="2"/>
        <v>2.3742806760505508</v>
      </c>
      <c r="X21">
        <f t="shared" ca="1" si="7"/>
        <v>2.3742806760505508</v>
      </c>
      <c r="Y21">
        <f t="shared" ca="1" si="8"/>
        <v>1.3190448200280838E-2</v>
      </c>
      <c r="Z21">
        <f t="shared" ca="1" si="9"/>
        <v>1.3190448200280838E-2</v>
      </c>
    </row>
    <row r="22" spans="1:26" x14ac:dyDescent="0.25">
      <c r="A22">
        <v>10</v>
      </c>
      <c r="B22">
        <v>0</v>
      </c>
      <c r="C22" s="5">
        <f t="shared" si="3"/>
        <v>10</v>
      </c>
      <c r="D22" s="15">
        <v>1.02212273875</v>
      </c>
      <c r="I22">
        <v>28</v>
      </c>
      <c r="J22">
        <v>0</v>
      </c>
      <c r="K22" s="5">
        <f t="shared" si="4"/>
        <v>28</v>
      </c>
      <c r="L22">
        <v>1.4608136487499999</v>
      </c>
      <c r="M22" s="9">
        <f t="shared" ca="1" si="0"/>
        <v>2.3461429538170928</v>
      </c>
      <c r="N22" s="9">
        <f t="shared" ca="1" si="5"/>
        <v>2.3461429538170928</v>
      </c>
      <c r="O22" s="10"/>
      <c r="R22">
        <v>28</v>
      </c>
      <c r="S22">
        <v>0</v>
      </c>
      <c r="T22" s="5">
        <f t="shared" si="1"/>
        <v>28</v>
      </c>
      <c r="U22" s="9">
        <v>9.5322500000000008E-3</v>
      </c>
      <c r="V22">
        <f t="shared" si="6"/>
        <v>1.7158050000000002</v>
      </c>
      <c r="W22">
        <f t="shared" ca="1" si="2"/>
        <v>2.3461429538170928</v>
      </c>
      <c r="X22">
        <f t="shared" ca="1" si="7"/>
        <v>2.3461429538170928</v>
      </c>
      <c r="Y22">
        <f t="shared" ca="1" si="8"/>
        <v>1.3034127521206071E-2</v>
      </c>
      <c r="Z22">
        <f t="shared" ca="1" si="9"/>
        <v>1.3034127521206071E-2</v>
      </c>
    </row>
    <row r="23" spans="1:26" x14ac:dyDescent="0.25">
      <c r="A23">
        <v>10</v>
      </c>
      <c r="B23">
        <v>6</v>
      </c>
      <c r="C23" s="5">
        <f t="shared" si="3"/>
        <v>10.5</v>
      </c>
      <c r="D23" s="15">
        <v>1.0232434475000001</v>
      </c>
      <c r="I23">
        <v>28</v>
      </c>
      <c r="J23">
        <v>6</v>
      </c>
      <c r="K23" s="5">
        <f t="shared" si="4"/>
        <v>28.5</v>
      </c>
      <c r="L23">
        <v>1.4531983399999999</v>
      </c>
      <c r="M23" s="9">
        <f t="shared" ca="1" si="0"/>
        <v>2.3183572247434614</v>
      </c>
      <c r="N23" s="9">
        <f t="shared" ca="1" si="5"/>
        <v>2.3183572247434614</v>
      </c>
      <c r="O23" s="10"/>
      <c r="R23">
        <v>28</v>
      </c>
      <c r="S23">
        <v>6</v>
      </c>
      <c r="T23" s="5">
        <f t="shared" si="1"/>
        <v>28.5</v>
      </c>
      <c r="U23" s="9">
        <v>9.4818300000000001E-3</v>
      </c>
      <c r="V23">
        <f t="shared" si="6"/>
        <v>1.7067294</v>
      </c>
      <c r="W23">
        <f t="shared" ca="1" si="2"/>
        <v>2.3183572247434614</v>
      </c>
      <c r="X23">
        <f t="shared" ca="1" si="7"/>
        <v>2.3183572247434614</v>
      </c>
      <c r="Y23">
        <f t="shared" ca="1" si="8"/>
        <v>1.2879762359685897E-2</v>
      </c>
      <c r="Z23">
        <f t="shared" ca="1" si="9"/>
        <v>1.2879762359685897E-2</v>
      </c>
    </row>
    <row r="24" spans="1:26" x14ac:dyDescent="0.25">
      <c r="A24">
        <v>11</v>
      </c>
      <c r="B24">
        <v>0</v>
      </c>
      <c r="C24" s="5">
        <f t="shared" si="3"/>
        <v>11</v>
      </c>
      <c r="D24" s="15">
        <v>1.0243655475</v>
      </c>
      <c r="I24">
        <v>29</v>
      </c>
      <c r="J24">
        <v>0</v>
      </c>
      <c r="K24" s="5">
        <f t="shared" si="4"/>
        <v>29</v>
      </c>
      <c r="L24">
        <v>1.4456264400000001</v>
      </c>
      <c r="M24" s="9">
        <f t="shared" ca="1" si="0"/>
        <v>2.2909190855171269</v>
      </c>
      <c r="N24" s="9">
        <f t="shared" ca="1" si="5"/>
        <v>2.2909190855171269</v>
      </c>
      <c r="O24" s="10"/>
      <c r="R24">
        <v>29</v>
      </c>
      <c r="S24">
        <v>0</v>
      </c>
      <c r="T24" s="5">
        <f t="shared" si="1"/>
        <v>29</v>
      </c>
      <c r="U24" s="9">
        <v>9.4316899999999995E-3</v>
      </c>
      <c r="V24">
        <f t="shared" si="6"/>
        <v>1.6977042</v>
      </c>
      <c r="W24">
        <f t="shared" ca="1" si="2"/>
        <v>2.2909190855171269</v>
      </c>
      <c r="X24">
        <f t="shared" ca="1" si="7"/>
        <v>2.2909190855171269</v>
      </c>
      <c r="Y24">
        <f t="shared" ca="1" si="8"/>
        <v>1.2727328252872927E-2</v>
      </c>
      <c r="Z24">
        <f t="shared" ca="1" si="9"/>
        <v>1.2727328252872927E-2</v>
      </c>
    </row>
    <row r="25" spans="1:26" x14ac:dyDescent="0.25">
      <c r="A25">
        <v>11</v>
      </c>
      <c r="B25">
        <v>6</v>
      </c>
      <c r="C25" s="5">
        <f t="shared" si="3"/>
        <v>11.5</v>
      </c>
      <c r="D25" s="15">
        <v>1.0254890562500001</v>
      </c>
      <c r="I25">
        <v>29</v>
      </c>
      <c r="J25">
        <v>6</v>
      </c>
      <c r="K25" s="5">
        <f t="shared" si="4"/>
        <v>29.5</v>
      </c>
      <c r="L25">
        <v>1.4380977125000001</v>
      </c>
      <c r="M25" s="9">
        <f t="shared" ca="1" si="0"/>
        <v>2.2638241879094951</v>
      </c>
      <c r="N25" s="9">
        <f t="shared" ca="1" si="5"/>
        <v>2.2638241879094951</v>
      </c>
      <c r="O25" s="10"/>
      <c r="R25">
        <v>29</v>
      </c>
      <c r="S25">
        <v>6</v>
      </c>
      <c r="T25" s="5">
        <f t="shared" si="1"/>
        <v>29.5</v>
      </c>
      <c r="U25" s="9">
        <v>9.3818500000000006E-3</v>
      </c>
      <c r="V25">
        <f t="shared" si="6"/>
        <v>1.688733</v>
      </c>
      <c r="W25">
        <f t="shared" ca="1" si="2"/>
        <v>2.2638241879094951</v>
      </c>
      <c r="X25">
        <f t="shared" ca="1" si="7"/>
        <v>2.2638241879094951</v>
      </c>
      <c r="Y25">
        <f t="shared" ca="1" si="8"/>
        <v>1.2576801043941639E-2</v>
      </c>
      <c r="Z25">
        <f t="shared" ca="1" si="9"/>
        <v>1.2576801043941639E-2</v>
      </c>
    </row>
    <row r="26" spans="1:26" x14ac:dyDescent="0.25">
      <c r="A26">
        <v>12</v>
      </c>
      <c r="B26">
        <v>0</v>
      </c>
      <c r="C26" s="5">
        <f t="shared" si="3"/>
        <v>12</v>
      </c>
      <c r="D26" s="15">
        <v>1.0266139650000001</v>
      </c>
      <c r="I26">
        <v>30</v>
      </c>
      <c r="J26">
        <v>0</v>
      </c>
      <c r="K26" s="5">
        <f t="shared" si="4"/>
        <v>30</v>
      </c>
      <c r="L26">
        <v>1.43061190375</v>
      </c>
      <c r="M26" s="9">
        <f t="shared" ca="1" si="0"/>
        <v>2.2370682380867861</v>
      </c>
      <c r="N26" s="9">
        <f t="shared" ca="1" si="5"/>
        <v>2.2370682380867861</v>
      </c>
      <c r="O26" s="10"/>
      <c r="R26">
        <v>30</v>
      </c>
      <c r="S26">
        <v>0</v>
      </c>
      <c r="T26" s="5">
        <f t="shared" si="1"/>
        <v>30</v>
      </c>
      <c r="U26" s="9">
        <v>9.3322800000000001E-3</v>
      </c>
      <c r="V26">
        <f t="shared" si="6"/>
        <v>1.6798104</v>
      </c>
      <c r="W26">
        <f t="shared" ca="1" si="2"/>
        <v>2.2370682380867861</v>
      </c>
      <c r="X26">
        <f t="shared" ca="1" si="7"/>
        <v>2.2370682380867861</v>
      </c>
      <c r="Y26">
        <f t="shared" ca="1" si="8"/>
        <v>1.2428156878259922E-2</v>
      </c>
      <c r="Z26">
        <f t="shared" ca="1" si="9"/>
        <v>1.2428156878259922E-2</v>
      </c>
    </row>
    <row r="27" spans="1:26" x14ac:dyDescent="0.25">
      <c r="A27">
        <v>12</v>
      </c>
      <c r="B27">
        <v>6</v>
      </c>
      <c r="C27" s="5">
        <f t="shared" si="3"/>
        <v>12.5</v>
      </c>
      <c r="D27" s="15">
        <v>1.0277402737499999</v>
      </c>
      <c r="I27">
        <v>30</v>
      </c>
      <c r="J27">
        <v>6</v>
      </c>
      <c r="K27" s="5">
        <f t="shared" si="4"/>
        <v>30.5</v>
      </c>
      <c r="L27">
        <v>1.4231687774999999</v>
      </c>
      <c r="M27" s="9">
        <f t="shared" ca="1" si="0"/>
        <v>2.2106469959296122</v>
      </c>
      <c r="N27" s="9">
        <f t="shared" ca="1" si="5"/>
        <v>2.2106469959296122</v>
      </c>
      <c r="O27" s="10"/>
      <c r="R27">
        <v>30</v>
      </c>
      <c r="S27">
        <v>6</v>
      </c>
      <c r="T27" s="5">
        <f t="shared" si="1"/>
        <v>30.5</v>
      </c>
      <c r="U27" s="9">
        <v>9.2829999999999996E-3</v>
      </c>
      <c r="V27">
        <f t="shared" si="6"/>
        <v>1.6709399999999999</v>
      </c>
      <c r="W27">
        <f t="shared" ca="1" si="2"/>
        <v>2.2106469959296122</v>
      </c>
      <c r="X27">
        <f t="shared" ca="1" si="7"/>
        <v>2.2106469959296122</v>
      </c>
      <c r="Y27">
        <f t="shared" ca="1" si="8"/>
        <v>1.2281372199608957E-2</v>
      </c>
      <c r="Z27">
        <f t="shared" ca="1" si="9"/>
        <v>1.2281372199608957E-2</v>
      </c>
    </row>
    <row r="28" spans="1:26" x14ac:dyDescent="0.25">
      <c r="A28">
        <v>13</v>
      </c>
      <c r="B28">
        <v>0</v>
      </c>
      <c r="C28" s="5">
        <f t="shared" si="3"/>
        <v>13</v>
      </c>
      <c r="D28" s="15">
        <v>1.0288679999999999</v>
      </c>
      <c r="I28">
        <v>31</v>
      </c>
      <c r="J28">
        <v>0</v>
      </c>
      <c r="K28" s="5">
        <f t="shared" si="4"/>
        <v>31</v>
      </c>
      <c r="L28">
        <v>1.41576807125</v>
      </c>
      <c r="M28" s="9">
        <f t="shared" ca="1" si="0"/>
        <v>2.1845562743609914</v>
      </c>
      <c r="N28" s="9">
        <f t="shared" ca="1" si="5"/>
        <v>2.1845562743609914</v>
      </c>
      <c r="O28" s="10"/>
      <c r="R28">
        <v>31</v>
      </c>
      <c r="S28">
        <v>0</v>
      </c>
      <c r="T28" s="5">
        <f t="shared" si="1"/>
        <v>31</v>
      </c>
      <c r="U28" s="9">
        <v>9.2339999999999992E-3</v>
      </c>
      <c r="V28">
        <f t="shared" si="6"/>
        <v>1.6621199999999998</v>
      </c>
      <c r="W28">
        <f t="shared" ca="1" si="2"/>
        <v>2.1845562743609914</v>
      </c>
      <c r="X28">
        <f t="shared" ca="1" si="7"/>
        <v>2.1845562743609914</v>
      </c>
      <c r="Y28">
        <f t="shared" ca="1" si="8"/>
        <v>1.2136423746449953E-2</v>
      </c>
      <c r="Z28">
        <f t="shared" ca="1" si="9"/>
        <v>1.2136423746449953E-2</v>
      </c>
    </row>
    <row r="29" spans="1:26" x14ac:dyDescent="0.25">
      <c r="A29">
        <v>13</v>
      </c>
      <c r="B29">
        <v>6</v>
      </c>
      <c r="C29" s="5">
        <f t="shared" si="3"/>
        <v>13.5</v>
      </c>
      <c r="D29" s="15">
        <v>1.0299971262500001</v>
      </c>
      <c r="I29">
        <v>31</v>
      </c>
      <c r="J29">
        <v>6</v>
      </c>
      <c r="K29" s="5">
        <f t="shared" si="4"/>
        <v>31.5</v>
      </c>
      <c r="L29">
        <v>1.40840956625</v>
      </c>
      <c r="M29" s="9">
        <f t="shared" ca="1" si="0"/>
        <v>2.1587919386828456</v>
      </c>
      <c r="N29" s="9">
        <f t="shared" ca="1" si="5"/>
        <v>2.1587919386828456</v>
      </c>
      <c r="O29" s="10"/>
      <c r="R29">
        <v>31</v>
      </c>
      <c r="S29">
        <v>6</v>
      </c>
      <c r="T29" s="5">
        <f t="shared" si="1"/>
        <v>31.5</v>
      </c>
      <c r="U29" s="9">
        <v>9.1852800000000005E-3</v>
      </c>
      <c r="V29">
        <f t="shared" si="6"/>
        <v>1.6533504000000001</v>
      </c>
      <c r="W29">
        <f t="shared" ca="1" si="2"/>
        <v>2.1587919386828456</v>
      </c>
      <c r="X29">
        <f t="shared" ca="1" si="7"/>
        <v>2.1587919386828456</v>
      </c>
      <c r="Y29">
        <f t="shared" ca="1" si="8"/>
        <v>1.1993288548238031E-2</v>
      </c>
      <c r="Z29">
        <f t="shared" ca="1" si="9"/>
        <v>1.1993288548238031E-2</v>
      </c>
    </row>
    <row r="30" spans="1:26" x14ac:dyDescent="0.25">
      <c r="A30">
        <v>14</v>
      </c>
      <c r="B30">
        <v>0</v>
      </c>
      <c r="C30" s="5">
        <f t="shared" si="3"/>
        <v>14</v>
      </c>
      <c r="D30" s="15">
        <v>1.0311276700000001</v>
      </c>
      <c r="I30">
        <v>32</v>
      </c>
      <c r="J30">
        <v>0</v>
      </c>
      <c r="K30" s="5">
        <f t="shared" si="4"/>
        <v>32</v>
      </c>
      <c r="L30">
        <v>1.4010929999999999</v>
      </c>
      <c r="M30" s="9">
        <f t="shared" ca="1" si="0"/>
        <v>2.1333499059207162</v>
      </c>
      <c r="N30" s="9">
        <f t="shared" ca="1" si="5"/>
        <v>2.1333499059207162</v>
      </c>
      <c r="O30" s="10"/>
      <c r="R30">
        <v>32</v>
      </c>
      <c r="S30">
        <v>0</v>
      </c>
      <c r="T30" s="5">
        <f t="shared" si="1"/>
        <v>32</v>
      </c>
      <c r="U30" s="9">
        <v>9.1368400000000002E-3</v>
      </c>
      <c r="V30">
        <f t="shared" si="6"/>
        <v>1.6446312000000001</v>
      </c>
      <c r="W30">
        <f t="shared" ca="1" si="2"/>
        <v>2.1333499059207162</v>
      </c>
      <c r="X30">
        <f t="shared" ca="1" si="7"/>
        <v>2.1333499059207162</v>
      </c>
      <c r="Y30">
        <f t="shared" ca="1" si="8"/>
        <v>1.1851943921781757E-2</v>
      </c>
      <c r="Z30">
        <f t="shared" ca="1" si="9"/>
        <v>1.1851943921781757E-2</v>
      </c>
    </row>
    <row r="31" spans="1:26" x14ac:dyDescent="0.25">
      <c r="A31">
        <v>14</v>
      </c>
      <c r="B31">
        <v>6</v>
      </c>
      <c r="C31" s="5">
        <f t="shared" si="3"/>
        <v>14.5</v>
      </c>
      <c r="D31" s="15">
        <v>1.0322596225</v>
      </c>
      <c r="I31">
        <v>32</v>
      </c>
      <c r="J31">
        <v>6</v>
      </c>
      <c r="K31" s="5">
        <f t="shared" si="4"/>
        <v>32.5</v>
      </c>
      <c r="L31">
        <v>1.3938181537500001</v>
      </c>
      <c r="M31" s="9">
        <f t="shared" ca="1" si="0"/>
        <v>2.1082261441767605</v>
      </c>
      <c r="N31" s="9">
        <f t="shared" ca="1" si="5"/>
        <v>2.1082261441767605</v>
      </c>
      <c r="O31" s="10"/>
      <c r="R31">
        <v>32</v>
      </c>
      <c r="S31">
        <v>6</v>
      </c>
      <c r="T31" s="5">
        <f t="shared" si="1"/>
        <v>32.5</v>
      </c>
      <c r="U31" s="9">
        <v>9.08868E-3</v>
      </c>
      <c r="V31">
        <f t="shared" si="6"/>
        <v>1.6359623999999999</v>
      </c>
      <c r="W31">
        <f t="shared" ca="1" si="2"/>
        <v>2.1082261441767605</v>
      </c>
      <c r="X31">
        <f t="shared" ca="1" si="7"/>
        <v>2.1082261441767605</v>
      </c>
      <c r="Y31">
        <f t="shared" ca="1" si="8"/>
        <v>1.1712367467648669E-2</v>
      </c>
      <c r="Z31">
        <f t="shared" ca="1" si="9"/>
        <v>1.1712367467648669E-2</v>
      </c>
    </row>
    <row r="32" spans="1:26" x14ac:dyDescent="0.25">
      <c r="A32">
        <v>15</v>
      </c>
      <c r="B32">
        <v>0</v>
      </c>
      <c r="C32" s="5">
        <f t="shared" si="3"/>
        <v>15</v>
      </c>
      <c r="D32" s="15">
        <v>1.03339298375</v>
      </c>
      <c r="I32">
        <v>33</v>
      </c>
      <c r="J32">
        <v>0</v>
      </c>
      <c r="K32" s="5">
        <f t="shared" si="4"/>
        <v>33</v>
      </c>
      <c r="L32">
        <v>1.3667810650000001</v>
      </c>
      <c r="M32" s="9">
        <f t="shared" ca="1" si="0"/>
        <v>2.0834166719907632</v>
      </c>
      <c r="N32" s="9">
        <f t="shared" ca="1" si="5"/>
        <v>2.0834166719907632</v>
      </c>
      <c r="R32">
        <v>33</v>
      </c>
      <c r="S32">
        <v>0</v>
      </c>
      <c r="T32">
        <f t="shared" si="1"/>
        <v>33</v>
      </c>
      <c r="U32" s="9">
        <v>8.8808600000000008E-3</v>
      </c>
      <c r="V32">
        <f t="shared" si="6"/>
        <v>1.5985548000000001</v>
      </c>
      <c r="W32">
        <f t="shared" ca="1" si="2"/>
        <v>2.0834166719907632</v>
      </c>
      <c r="X32">
        <f t="shared" ca="1" si="7"/>
        <v>2.0834166719907632</v>
      </c>
      <c r="Y32">
        <f t="shared" ca="1" si="8"/>
        <v>1.1574537066615351E-2</v>
      </c>
      <c r="Z32">
        <f t="shared" ca="1" si="9"/>
        <v>1.1574537066615351E-2</v>
      </c>
    </row>
    <row r="33" spans="1:26" x14ac:dyDescent="0.25">
      <c r="A33">
        <v>15</v>
      </c>
      <c r="B33">
        <v>6</v>
      </c>
      <c r="C33" s="5">
        <f t="shared" si="3"/>
        <v>15.5</v>
      </c>
      <c r="D33" s="15">
        <v>1.0345277712500001</v>
      </c>
      <c r="I33">
        <v>33</v>
      </c>
      <c r="J33">
        <v>6</v>
      </c>
      <c r="K33" s="5">
        <f t="shared" si="4"/>
        <v>33.5</v>
      </c>
      <c r="L33">
        <v>1.3600071037499999</v>
      </c>
      <c r="M33" s="9">
        <f t="shared" ca="1" si="0"/>
        <v>2.0589175577092158</v>
      </c>
      <c r="N33" s="9">
        <f t="shared" ca="1" si="5"/>
        <v>2.0589175577092158</v>
      </c>
      <c r="R33">
        <v>33</v>
      </c>
      <c r="S33">
        <v>6</v>
      </c>
      <c r="T33">
        <f t="shared" si="1"/>
        <v>33.5</v>
      </c>
      <c r="U33" s="9">
        <v>8.8361700000000008E-3</v>
      </c>
      <c r="V33">
        <f t="shared" si="6"/>
        <v>1.5905106000000002</v>
      </c>
      <c r="W33">
        <f t="shared" ca="1" si="2"/>
        <v>2.0589175577092158</v>
      </c>
      <c r="X33">
        <f t="shared" ca="1" si="7"/>
        <v>2.0589175577092158</v>
      </c>
      <c r="Y33">
        <f t="shared" ca="1" si="8"/>
        <v>1.1438430876162311E-2</v>
      </c>
      <c r="Z33">
        <f t="shared" ca="1" si="9"/>
        <v>1.1438430876162311E-2</v>
      </c>
    </row>
    <row r="34" spans="1:26" x14ac:dyDescent="0.25">
      <c r="A34">
        <v>16</v>
      </c>
      <c r="B34">
        <v>0</v>
      </c>
      <c r="C34" s="5">
        <f t="shared" si="3"/>
        <v>16</v>
      </c>
      <c r="D34" s="15">
        <v>1.0356639674999999</v>
      </c>
      <c r="I34">
        <v>34</v>
      </c>
      <c r="J34">
        <v>0</v>
      </c>
      <c r="K34" s="5">
        <f t="shared" si="4"/>
        <v>34</v>
      </c>
      <c r="L34">
        <v>1.35327009375</v>
      </c>
      <c r="M34" s="9">
        <f t="shared" ref="M34:M65" ca="1" si="10">(1+inflazione2020)^(65-K34)-((1+inflazione2020)^(65-K34)-1)*0.125</f>
        <v>2.0347249188622158</v>
      </c>
      <c r="N34" s="9">
        <f t="shared" ca="1" si="5"/>
        <v>2.0347249188622158</v>
      </c>
      <c r="R34">
        <v>34</v>
      </c>
      <c r="S34">
        <v>0</v>
      </c>
      <c r="T34">
        <f t="shared" ref="T34:T65" si="11">R34+S34/12</f>
        <v>34</v>
      </c>
      <c r="U34" s="9">
        <v>8.7917199999999994E-3</v>
      </c>
      <c r="V34">
        <f t="shared" si="6"/>
        <v>1.5825095999999998</v>
      </c>
      <c r="W34">
        <f t="shared" ref="W34:W65" ca="1" si="12">(1+inflazione2020)^(65-T34)-((1+inflazione2020)^(65-T34)-1)*0.125</f>
        <v>2.0347249188622158</v>
      </c>
      <c r="X34">
        <f t="shared" ca="1" si="7"/>
        <v>2.0347249188622158</v>
      </c>
      <c r="Y34">
        <f t="shared" ca="1" si="8"/>
        <v>1.1304027327012311E-2</v>
      </c>
      <c r="Z34">
        <f t="shared" ca="1" si="9"/>
        <v>1.1304027327012311E-2</v>
      </c>
    </row>
    <row r="35" spans="1:26" x14ac:dyDescent="0.25">
      <c r="A35">
        <v>16</v>
      </c>
      <c r="B35">
        <v>6</v>
      </c>
      <c r="C35" s="5">
        <f t="shared" si="3"/>
        <v>16.5</v>
      </c>
      <c r="D35" s="15">
        <v>1.0368015900000001</v>
      </c>
      <c r="I35">
        <v>34</v>
      </c>
      <c r="J35">
        <v>6</v>
      </c>
      <c r="K35" s="5">
        <f t="shared" si="4"/>
        <v>34.5</v>
      </c>
      <c r="L35">
        <v>1.3465698337500001</v>
      </c>
      <c r="M35" s="9">
        <f t="shared" ca="1" si="10"/>
        <v>2.0108349215482293</v>
      </c>
      <c r="N35" s="9">
        <f t="shared" ca="1" si="5"/>
        <v>2.0108349215482293</v>
      </c>
      <c r="R35">
        <v>34</v>
      </c>
      <c r="S35">
        <v>6</v>
      </c>
      <c r="T35">
        <f t="shared" si="11"/>
        <v>34.5</v>
      </c>
      <c r="U35" s="9">
        <v>8.7475199999999999E-3</v>
      </c>
      <c r="V35">
        <f t="shared" si="6"/>
        <v>1.5745535999999998</v>
      </c>
      <c r="W35">
        <f t="shared" ca="1" si="12"/>
        <v>2.0108349215482293</v>
      </c>
      <c r="X35">
        <f t="shared" ca="1" si="7"/>
        <v>2.0108349215482293</v>
      </c>
      <c r="Y35">
        <f t="shared" ca="1" si="8"/>
        <v>1.1171305119712385E-2</v>
      </c>
      <c r="Z35">
        <f t="shared" ca="1" si="9"/>
        <v>1.1171305119712385E-2</v>
      </c>
    </row>
    <row r="36" spans="1:26" x14ac:dyDescent="0.25">
      <c r="A36">
        <v>17</v>
      </c>
      <c r="B36">
        <v>0</v>
      </c>
      <c r="C36" s="5">
        <f t="shared" si="3"/>
        <v>17</v>
      </c>
      <c r="D36" s="15">
        <v>1.03794063</v>
      </c>
      <c r="I36">
        <v>35</v>
      </c>
      <c r="J36">
        <v>0</v>
      </c>
      <c r="K36" s="5">
        <f t="shared" si="4"/>
        <v>35</v>
      </c>
      <c r="L36">
        <v>1.3399061225</v>
      </c>
      <c r="M36" s="9">
        <f t="shared" ca="1" si="10"/>
        <v>1.9872437798264901</v>
      </c>
      <c r="N36" s="9">
        <f t="shared" ca="1" si="5"/>
        <v>1.9872437798264901</v>
      </c>
      <c r="R36">
        <v>35</v>
      </c>
      <c r="S36">
        <v>0</v>
      </c>
      <c r="T36">
        <f t="shared" si="11"/>
        <v>35</v>
      </c>
      <c r="U36" s="9">
        <v>8.7035600000000008E-3</v>
      </c>
      <c r="V36">
        <f t="shared" si="6"/>
        <v>1.5666408000000003</v>
      </c>
      <c r="W36">
        <f t="shared" ca="1" si="12"/>
        <v>1.9872437798264901</v>
      </c>
      <c r="X36">
        <f t="shared" ca="1" si="7"/>
        <v>1.9872437798264901</v>
      </c>
      <c r="Y36">
        <f t="shared" ca="1" si="8"/>
        <v>1.1040243221258279E-2</v>
      </c>
      <c r="Z36">
        <f t="shared" ca="1" si="9"/>
        <v>1.1040243221258279E-2</v>
      </c>
    </row>
    <row r="37" spans="1:26" x14ac:dyDescent="0.25">
      <c r="A37">
        <v>17</v>
      </c>
      <c r="B37">
        <v>6</v>
      </c>
      <c r="C37" s="5">
        <f t="shared" si="3"/>
        <v>17.5</v>
      </c>
      <c r="D37" s="15">
        <v>1.0390810962500001</v>
      </c>
      <c r="I37">
        <v>35</v>
      </c>
      <c r="J37">
        <v>6</v>
      </c>
      <c r="K37" s="5">
        <f t="shared" si="4"/>
        <v>35.5</v>
      </c>
      <c r="L37">
        <v>1.3332787675</v>
      </c>
      <c r="M37" s="9">
        <f t="shared" ca="1" si="10"/>
        <v>1.9639477551170528</v>
      </c>
      <c r="N37" s="9">
        <f t="shared" ca="1" si="5"/>
        <v>1.9639477551170528</v>
      </c>
      <c r="R37">
        <v>35</v>
      </c>
      <c r="S37">
        <v>6</v>
      </c>
      <c r="T37">
        <f t="shared" si="11"/>
        <v>35.5</v>
      </c>
      <c r="U37" s="9">
        <v>8.6598300000000003E-3</v>
      </c>
      <c r="V37">
        <f t="shared" si="6"/>
        <v>1.5587694000000001</v>
      </c>
      <c r="W37">
        <f t="shared" ca="1" si="12"/>
        <v>1.9639477551170528</v>
      </c>
      <c r="X37">
        <f t="shared" ca="1" si="7"/>
        <v>1.9639477551170528</v>
      </c>
      <c r="Y37">
        <f t="shared" ca="1" si="8"/>
        <v>1.0910820861761403E-2</v>
      </c>
      <c r="Z37">
        <f t="shared" ca="1" si="9"/>
        <v>1.0910820861761403E-2</v>
      </c>
    </row>
    <row r="38" spans="1:26" x14ac:dyDescent="0.25">
      <c r="A38">
        <v>18</v>
      </c>
      <c r="B38">
        <v>0</v>
      </c>
      <c r="C38" s="5">
        <f t="shared" si="3"/>
        <v>18</v>
      </c>
      <c r="D38" s="15">
        <v>1.0484743700000001</v>
      </c>
      <c r="I38" s="9">
        <v>36</v>
      </c>
      <c r="J38">
        <v>0</v>
      </c>
      <c r="K38" s="5">
        <f t="shared" si="4"/>
        <v>36</v>
      </c>
      <c r="L38">
        <v>1.32668755875</v>
      </c>
      <c r="M38" s="9">
        <f t="shared" ca="1" si="10"/>
        <v>1.9409431556082983</v>
      </c>
      <c r="N38" s="9">
        <f t="shared" ca="1" si="5"/>
        <v>1.9409431556082983</v>
      </c>
      <c r="R38">
        <v>36</v>
      </c>
      <c r="S38">
        <v>0</v>
      </c>
      <c r="T38">
        <f t="shared" si="11"/>
        <v>36</v>
      </c>
      <c r="U38" s="9">
        <v>8.6163500000000001E-3</v>
      </c>
      <c r="V38">
        <f t="shared" si="6"/>
        <v>1.550943</v>
      </c>
      <c r="W38">
        <f t="shared" ca="1" si="12"/>
        <v>1.9409431556082983</v>
      </c>
      <c r="X38">
        <f t="shared" ca="1" si="7"/>
        <v>1.9409431556082983</v>
      </c>
      <c r="Y38">
        <f t="shared" ca="1" si="8"/>
        <v>1.0783017531157213E-2</v>
      </c>
      <c r="Z38">
        <f t="shared" ca="1" si="9"/>
        <v>1.0783017531157213E-2</v>
      </c>
    </row>
    <row r="39" spans="1:26" x14ac:dyDescent="0.25">
      <c r="A39">
        <v>18</v>
      </c>
      <c r="B39">
        <v>6</v>
      </c>
      <c r="C39" s="5">
        <f t="shared" si="3"/>
        <v>18.5</v>
      </c>
      <c r="D39" s="15">
        <v>1.0498585500000002</v>
      </c>
      <c r="I39" s="9">
        <v>36</v>
      </c>
      <c r="J39">
        <v>6</v>
      </c>
      <c r="K39" s="5">
        <f t="shared" si="4"/>
        <v>36.5</v>
      </c>
      <c r="L39">
        <v>1.3201323125</v>
      </c>
      <c r="M39" s="9">
        <f t="shared" ca="1" si="10"/>
        <v>1.9182263356719065</v>
      </c>
      <c r="N39" s="9">
        <f t="shared" ca="1" si="5"/>
        <v>1.9182263356719065</v>
      </c>
      <c r="R39">
        <v>36</v>
      </c>
      <c r="S39">
        <v>6</v>
      </c>
      <c r="T39">
        <f t="shared" si="11"/>
        <v>36.5</v>
      </c>
      <c r="U39" s="9">
        <v>8.5731000000000002E-3</v>
      </c>
      <c r="V39">
        <f t="shared" si="6"/>
        <v>1.543158</v>
      </c>
      <c r="W39">
        <f t="shared" ca="1" si="12"/>
        <v>1.9182263356719065</v>
      </c>
      <c r="X39">
        <f t="shared" ca="1" si="7"/>
        <v>1.9182263356719065</v>
      </c>
      <c r="Y39">
        <f t="shared" ca="1" si="8"/>
        <v>1.0656812975955035E-2</v>
      </c>
      <c r="Z39">
        <f t="shared" ca="1" si="9"/>
        <v>1.0656812975955035E-2</v>
      </c>
    </row>
    <row r="40" spans="1:26" x14ac:dyDescent="0.25">
      <c r="A40">
        <v>19</v>
      </c>
      <c r="B40">
        <v>0</v>
      </c>
      <c r="C40" s="5">
        <f t="shared" si="3"/>
        <v>19</v>
      </c>
      <c r="D40" s="15">
        <v>1.0512447949999999</v>
      </c>
      <c r="I40" s="9">
        <v>37</v>
      </c>
      <c r="J40">
        <v>0</v>
      </c>
      <c r="K40" s="5">
        <f t="shared" si="4"/>
        <v>37</v>
      </c>
      <c r="L40">
        <v>1.31361281875</v>
      </c>
      <c r="M40" s="9">
        <f t="shared" ca="1" si="10"/>
        <v>1.8957936952850907</v>
      </c>
      <c r="N40" s="9">
        <f t="shared" ca="1" si="5"/>
        <v>1.8957936952850907</v>
      </c>
      <c r="R40">
        <v>37</v>
      </c>
      <c r="S40">
        <v>0</v>
      </c>
      <c r="T40">
        <f t="shared" si="11"/>
        <v>37</v>
      </c>
      <c r="U40" s="9">
        <v>8.5300900000000006E-3</v>
      </c>
      <c r="V40">
        <f t="shared" si="6"/>
        <v>1.5354162</v>
      </c>
      <c r="W40">
        <f t="shared" ca="1" si="12"/>
        <v>1.8957936952850907</v>
      </c>
      <c r="X40">
        <f t="shared" ca="1" si="7"/>
        <v>1.8957936952850907</v>
      </c>
      <c r="Y40">
        <f t="shared" ca="1" si="8"/>
        <v>1.0532187196028282E-2</v>
      </c>
      <c r="Z40">
        <f t="shared" ca="1" si="9"/>
        <v>1.0532187196028282E-2</v>
      </c>
    </row>
    <row r="41" spans="1:26" x14ac:dyDescent="0.25">
      <c r="A41">
        <v>19</v>
      </c>
      <c r="B41">
        <v>6</v>
      </c>
      <c r="C41" s="5">
        <f t="shared" si="3"/>
        <v>19.5</v>
      </c>
      <c r="D41" s="15">
        <v>1.0526331225000001</v>
      </c>
      <c r="I41" s="9">
        <v>37</v>
      </c>
      <c r="J41">
        <v>6</v>
      </c>
      <c r="K41" s="5">
        <f t="shared" si="4"/>
        <v>37.5</v>
      </c>
      <c r="L41">
        <v>1.3071288937500001</v>
      </c>
      <c r="M41" s="9">
        <f t="shared" ca="1" si="10"/>
        <v>1.8736416794601158</v>
      </c>
      <c r="N41" s="9">
        <f t="shared" ca="1" si="5"/>
        <v>1.8736416794601158</v>
      </c>
      <c r="R41">
        <v>37</v>
      </c>
      <c r="S41">
        <v>6</v>
      </c>
      <c r="T41">
        <f t="shared" si="11"/>
        <v>37.5</v>
      </c>
      <c r="U41" s="9">
        <v>8.4873099999999996E-3</v>
      </c>
      <c r="V41">
        <f t="shared" si="6"/>
        <v>1.5277158</v>
      </c>
      <c r="W41">
        <f t="shared" ca="1" si="12"/>
        <v>1.8736416794601158</v>
      </c>
      <c r="X41">
        <f t="shared" ca="1" si="7"/>
        <v>1.8736416794601158</v>
      </c>
      <c r="Y41">
        <f t="shared" ca="1" si="8"/>
        <v>1.0409120441445088E-2</v>
      </c>
      <c r="Z41">
        <f t="shared" ca="1" si="9"/>
        <v>1.0409120441445088E-2</v>
      </c>
    </row>
    <row r="42" spans="1:26" x14ac:dyDescent="0.25">
      <c r="A42">
        <v>20</v>
      </c>
      <c r="B42">
        <v>0</v>
      </c>
      <c r="C42" s="5">
        <f t="shared" si="3"/>
        <v>20</v>
      </c>
      <c r="D42" s="15">
        <v>1.0540235325</v>
      </c>
      <c r="I42" s="9">
        <v>38</v>
      </c>
      <c r="J42">
        <v>0</v>
      </c>
      <c r="K42" s="5">
        <f t="shared" si="4"/>
        <v>38</v>
      </c>
      <c r="L42">
        <v>1.3006803362499999</v>
      </c>
      <c r="M42" s="9">
        <f t="shared" ca="1" si="10"/>
        <v>1.8517667776808999</v>
      </c>
      <c r="N42" s="9">
        <f t="shared" ca="1" si="5"/>
        <v>1.8517667776808999</v>
      </c>
      <c r="R42">
        <v>38</v>
      </c>
      <c r="S42">
        <v>0</v>
      </c>
      <c r="T42">
        <f t="shared" si="11"/>
        <v>38</v>
      </c>
      <c r="U42" s="9">
        <v>8.4447600000000008E-3</v>
      </c>
      <c r="V42">
        <f t="shared" si="6"/>
        <v>1.5200568000000001</v>
      </c>
      <c r="W42">
        <f t="shared" ca="1" si="12"/>
        <v>1.8517667776808999</v>
      </c>
      <c r="X42">
        <f t="shared" ca="1" si="7"/>
        <v>1.8517667776808999</v>
      </c>
      <c r="Y42">
        <f t="shared" ca="1" si="8"/>
        <v>1.0287593209338333E-2</v>
      </c>
      <c r="Z42">
        <f t="shared" ca="1" si="9"/>
        <v>1.0287593209338333E-2</v>
      </c>
    </row>
    <row r="43" spans="1:26" x14ac:dyDescent="0.25">
      <c r="A43">
        <v>20</v>
      </c>
      <c r="B43">
        <v>6</v>
      </c>
      <c r="C43" s="5">
        <f t="shared" si="3"/>
        <v>20.5</v>
      </c>
      <c r="D43" s="15">
        <v>1.055416025</v>
      </c>
      <c r="I43" s="9">
        <v>38</v>
      </c>
      <c r="J43">
        <v>6</v>
      </c>
      <c r="K43" s="5">
        <f t="shared" si="4"/>
        <v>38.5</v>
      </c>
      <c r="L43">
        <v>1.29426695375</v>
      </c>
      <c r="M43" s="9">
        <f t="shared" ca="1" si="10"/>
        <v>1.8301655233467127</v>
      </c>
      <c r="N43" s="9">
        <f t="shared" ca="1" si="5"/>
        <v>1.8301655233467127</v>
      </c>
      <c r="R43">
        <v>38</v>
      </c>
      <c r="S43">
        <v>6</v>
      </c>
      <c r="T43">
        <f t="shared" si="11"/>
        <v>38.5</v>
      </c>
      <c r="U43" s="9">
        <v>8.4024500000000005E-3</v>
      </c>
      <c r="V43">
        <f t="shared" si="6"/>
        <v>1.5124410000000001</v>
      </c>
      <c r="W43">
        <f t="shared" ca="1" si="12"/>
        <v>1.8301655233467127</v>
      </c>
      <c r="X43">
        <f t="shared" ca="1" si="7"/>
        <v>1.8301655233467127</v>
      </c>
      <c r="Y43">
        <f t="shared" ca="1" si="8"/>
        <v>1.016758624081507E-2</v>
      </c>
      <c r="Z43">
        <f t="shared" ca="1" si="9"/>
        <v>1.016758624081507E-2</v>
      </c>
    </row>
    <row r="44" spans="1:26" x14ac:dyDescent="0.25">
      <c r="A44">
        <v>21</v>
      </c>
      <c r="B44">
        <v>0</v>
      </c>
      <c r="C44" s="5">
        <f t="shared" si="3"/>
        <v>21</v>
      </c>
      <c r="D44" s="15">
        <v>1.0568105999999999</v>
      </c>
      <c r="I44" s="9">
        <v>39</v>
      </c>
      <c r="J44">
        <v>0</v>
      </c>
      <c r="K44" s="5">
        <f t="shared" si="4"/>
        <v>39</v>
      </c>
      <c r="L44">
        <v>1.2878885624999998</v>
      </c>
      <c r="M44" s="9">
        <f t="shared" ca="1" si="10"/>
        <v>1.8088344932227876</v>
      </c>
      <c r="N44" s="9">
        <f t="shared" ca="1" si="5"/>
        <v>1.8088344932227876</v>
      </c>
      <c r="R44">
        <v>39</v>
      </c>
      <c r="S44">
        <v>0</v>
      </c>
      <c r="T44">
        <f t="shared" si="11"/>
        <v>39</v>
      </c>
      <c r="U44" s="9">
        <v>8.3603700000000006E-3</v>
      </c>
      <c r="V44">
        <f t="shared" si="6"/>
        <v>1.5048666000000002</v>
      </c>
      <c r="W44">
        <f t="shared" ca="1" si="12"/>
        <v>1.8088344932227876</v>
      </c>
      <c r="X44">
        <f t="shared" ca="1" si="7"/>
        <v>1.8088344932227876</v>
      </c>
      <c r="Y44">
        <f t="shared" ca="1" si="8"/>
        <v>1.0049080517904376E-2</v>
      </c>
      <c r="Z44">
        <f t="shared" ca="1" si="9"/>
        <v>1.0049080517904376E-2</v>
      </c>
    </row>
    <row r="45" spans="1:26" x14ac:dyDescent="0.25">
      <c r="A45">
        <v>21</v>
      </c>
      <c r="B45">
        <v>6</v>
      </c>
      <c r="C45" s="5">
        <f t="shared" si="3"/>
        <v>21.5</v>
      </c>
      <c r="D45" s="15">
        <v>1.0582072662499999</v>
      </c>
      <c r="I45" s="9">
        <v>39</v>
      </c>
      <c r="J45">
        <v>6</v>
      </c>
      <c r="K45" s="5">
        <f t="shared" si="4"/>
        <v>39.5</v>
      </c>
      <c r="L45">
        <v>1.2815449612500001</v>
      </c>
      <c r="M45" s="9">
        <f t="shared" ca="1" si="10"/>
        <v>1.7877703068978499</v>
      </c>
      <c r="N45" s="9">
        <f t="shared" ca="1" si="5"/>
        <v>1.7877703068978499</v>
      </c>
      <c r="R45">
        <v>39</v>
      </c>
      <c r="S45">
        <v>6</v>
      </c>
      <c r="T45">
        <f t="shared" si="11"/>
        <v>39.5</v>
      </c>
      <c r="U45" s="9">
        <v>8.3185199999999994E-3</v>
      </c>
      <c r="V45">
        <f t="shared" si="6"/>
        <v>1.4973335999999999</v>
      </c>
      <c r="W45">
        <f t="shared" ca="1" si="12"/>
        <v>1.7877703068978499</v>
      </c>
      <c r="X45">
        <f t="shared" ca="1" si="7"/>
        <v>1.7877703068978499</v>
      </c>
      <c r="Y45">
        <f t="shared" ca="1" si="8"/>
        <v>9.9320572605436103E-3</v>
      </c>
      <c r="Z45">
        <f t="shared" ca="1" si="9"/>
        <v>9.9320572605436103E-3</v>
      </c>
    </row>
    <row r="46" spans="1:26" x14ac:dyDescent="0.25">
      <c r="A46">
        <v>22</v>
      </c>
      <c r="B46">
        <v>0</v>
      </c>
      <c r="C46" s="5">
        <f t="shared" si="3"/>
        <v>22</v>
      </c>
      <c r="D46" s="15">
        <v>1.0596060324999999</v>
      </c>
      <c r="I46" s="9">
        <v>40</v>
      </c>
      <c r="J46">
        <v>0</v>
      </c>
      <c r="K46" s="5">
        <f t="shared" si="4"/>
        <v>40</v>
      </c>
      <c r="L46">
        <v>1.2752359662499999</v>
      </c>
      <c r="M46" s="9">
        <f t="shared" ca="1" si="10"/>
        <v>1.7669696262483889</v>
      </c>
      <c r="N46" s="9">
        <f t="shared" ca="1" si="5"/>
        <v>1.7669696262483889</v>
      </c>
      <c r="R46">
        <v>40</v>
      </c>
      <c r="S46">
        <v>0</v>
      </c>
      <c r="T46">
        <f t="shared" si="11"/>
        <v>40</v>
      </c>
      <c r="U46" s="9">
        <v>8.2768900000000003E-3</v>
      </c>
      <c r="V46">
        <f t="shared" si="6"/>
        <v>1.4898401999999999</v>
      </c>
      <c r="W46">
        <f t="shared" ca="1" si="12"/>
        <v>1.7669696262483889</v>
      </c>
      <c r="X46">
        <f t="shared" ca="1" si="7"/>
        <v>1.7669696262483889</v>
      </c>
      <c r="Y46">
        <f t="shared" ca="1" si="8"/>
        <v>9.8164979236021604E-3</v>
      </c>
      <c r="Z46">
        <f t="shared" ca="1" si="9"/>
        <v>9.8164979236021604E-3</v>
      </c>
    </row>
    <row r="47" spans="1:26" x14ac:dyDescent="0.25">
      <c r="A47">
        <v>22</v>
      </c>
      <c r="B47">
        <v>6</v>
      </c>
      <c r="C47" s="5">
        <f t="shared" si="3"/>
        <v>22.5</v>
      </c>
      <c r="D47" s="15">
        <v>1.06100689</v>
      </c>
      <c r="I47" s="9">
        <v>40</v>
      </c>
      <c r="J47">
        <v>6</v>
      </c>
      <c r="K47" s="5">
        <f t="shared" si="4"/>
        <v>40.5</v>
      </c>
      <c r="L47">
        <v>1.2689613850000001</v>
      </c>
      <c r="M47" s="9">
        <f t="shared" ca="1" si="10"/>
        <v>1.7464291549096727</v>
      </c>
      <c r="N47" s="9">
        <f t="shared" ca="1" si="5"/>
        <v>1.7464291549096727</v>
      </c>
      <c r="R47">
        <v>40</v>
      </c>
      <c r="S47">
        <v>6</v>
      </c>
      <c r="T47">
        <f t="shared" si="11"/>
        <v>40.5</v>
      </c>
      <c r="U47" s="9">
        <v>8.2354999999999998E-3</v>
      </c>
      <c r="V47">
        <f t="shared" si="6"/>
        <v>1.4823899999999999</v>
      </c>
      <c r="W47">
        <f t="shared" ca="1" si="12"/>
        <v>1.7464291549096727</v>
      </c>
      <c r="X47">
        <f t="shared" ca="1" si="7"/>
        <v>1.7464291549096727</v>
      </c>
      <c r="Y47">
        <f t="shared" ca="1" si="8"/>
        <v>9.7023841939426255E-3</v>
      </c>
      <c r="Z47">
        <f t="shared" ca="1" si="9"/>
        <v>9.7023841939426255E-3</v>
      </c>
    </row>
    <row r="48" spans="1:26" x14ac:dyDescent="0.25">
      <c r="A48">
        <v>23</v>
      </c>
      <c r="B48">
        <v>0</v>
      </c>
      <c r="C48" s="5">
        <f t="shared" si="3"/>
        <v>23</v>
      </c>
      <c r="D48" s="15">
        <v>1.0624098474999999</v>
      </c>
      <c r="I48" s="9">
        <v>41</v>
      </c>
      <c r="J48">
        <v>0</v>
      </c>
      <c r="K48" s="5">
        <f t="shared" si="4"/>
        <v>41</v>
      </c>
      <c r="L48">
        <v>1.2627210337500001</v>
      </c>
      <c r="M48" s="9">
        <f t="shared" ca="1" si="10"/>
        <v>1.7261456377533411</v>
      </c>
      <c r="N48" s="9">
        <f t="shared" ca="1" si="5"/>
        <v>1.7261456377533411</v>
      </c>
      <c r="R48">
        <v>41</v>
      </c>
      <c r="S48">
        <v>0</v>
      </c>
      <c r="T48">
        <f t="shared" si="11"/>
        <v>41</v>
      </c>
      <c r="U48" s="9">
        <v>8.1943299999999997E-3</v>
      </c>
      <c r="V48">
        <f t="shared" si="6"/>
        <v>1.4749794000000001</v>
      </c>
      <c r="W48">
        <f t="shared" ca="1" si="12"/>
        <v>1.7261456377533411</v>
      </c>
      <c r="X48">
        <f t="shared" ca="1" si="7"/>
        <v>1.7261456377533411</v>
      </c>
      <c r="Y48">
        <f t="shared" ca="1" si="8"/>
        <v>9.5896979875185612E-3</v>
      </c>
      <c r="Z48">
        <f t="shared" ca="1" si="9"/>
        <v>9.5896979875185612E-3</v>
      </c>
    </row>
    <row r="49" spans="1:26" x14ac:dyDescent="0.25">
      <c r="A49">
        <v>23</v>
      </c>
      <c r="B49">
        <v>6</v>
      </c>
      <c r="C49" s="5">
        <f t="shared" si="3"/>
        <v>23.5</v>
      </c>
      <c r="D49" s="15">
        <v>1.0638149137500001</v>
      </c>
      <c r="I49" s="9">
        <v>41</v>
      </c>
      <c r="J49">
        <v>6</v>
      </c>
      <c r="K49" s="5">
        <f t="shared" si="4"/>
        <v>41.5</v>
      </c>
      <c r="L49">
        <v>1.25651472</v>
      </c>
      <c r="M49" s="9">
        <f t="shared" ca="1" si="10"/>
        <v>1.7061158603715714</v>
      </c>
      <c r="N49" s="9">
        <f t="shared" ca="1" si="5"/>
        <v>1.7061158603715714</v>
      </c>
      <c r="R49">
        <v>41</v>
      </c>
      <c r="S49">
        <v>6</v>
      </c>
      <c r="T49">
        <f t="shared" si="11"/>
        <v>41.5</v>
      </c>
      <c r="U49" s="9">
        <v>8.15338E-3</v>
      </c>
      <c r="V49">
        <f t="shared" si="6"/>
        <v>1.4676083999999998</v>
      </c>
      <c r="W49">
        <f t="shared" ca="1" si="12"/>
        <v>1.7061158603715714</v>
      </c>
      <c r="X49">
        <f t="shared" ca="1" si="7"/>
        <v>1.7061158603715714</v>
      </c>
      <c r="Y49">
        <f t="shared" ca="1" si="8"/>
        <v>9.4784214465087301E-3</v>
      </c>
      <c r="Z49">
        <f t="shared" ca="1" si="9"/>
        <v>9.4784214465087301E-3</v>
      </c>
    </row>
    <row r="50" spans="1:26" x14ac:dyDescent="0.25">
      <c r="A50">
        <v>24</v>
      </c>
      <c r="B50">
        <v>0</v>
      </c>
      <c r="C50" s="5">
        <f t="shared" si="3"/>
        <v>24</v>
      </c>
      <c r="D50" s="16">
        <v>1.1112648075</v>
      </c>
      <c r="I50" s="9">
        <v>42</v>
      </c>
      <c r="J50">
        <v>0</v>
      </c>
      <c r="K50" s="5">
        <f t="shared" si="4"/>
        <v>42</v>
      </c>
      <c r="L50">
        <v>1.2503422687499999</v>
      </c>
      <c r="M50" s="9">
        <f t="shared" ca="1" si="10"/>
        <v>1.6863366485676603</v>
      </c>
      <c r="N50" s="9">
        <f t="shared" ca="1" si="5"/>
        <v>1.6863366485676603</v>
      </c>
      <c r="R50">
        <v>42</v>
      </c>
      <c r="S50">
        <v>0</v>
      </c>
      <c r="T50">
        <f t="shared" si="11"/>
        <v>42</v>
      </c>
      <c r="U50" s="9">
        <v>8.1126600000000007E-3</v>
      </c>
      <c r="V50">
        <f t="shared" si="6"/>
        <v>1.4602788000000002</v>
      </c>
      <c r="W50">
        <f t="shared" ca="1" si="12"/>
        <v>1.6863366485676603</v>
      </c>
      <c r="X50">
        <f t="shared" ca="1" si="7"/>
        <v>1.6863366485676603</v>
      </c>
      <c r="Y50">
        <f t="shared" ca="1" si="8"/>
        <v>9.368536936487001E-3</v>
      </c>
      <c r="Z50">
        <f t="shared" ca="1" si="9"/>
        <v>9.368536936487001E-3</v>
      </c>
    </row>
    <row r="51" spans="1:26" x14ac:dyDescent="0.25">
      <c r="A51">
        <v>24</v>
      </c>
      <c r="B51">
        <v>6</v>
      </c>
      <c r="C51" s="5">
        <f t="shared" si="3"/>
        <v>24.5</v>
      </c>
      <c r="D51" s="16">
        <v>1.11372739</v>
      </c>
      <c r="I51" s="9">
        <v>42</v>
      </c>
      <c r="J51">
        <v>6</v>
      </c>
      <c r="K51" s="5">
        <f t="shared" si="4"/>
        <v>42.5</v>
      </c>
      <c r="L51">
        <v>1.2442034875000001</v>
      </c>
      <c r="M51" s="9">
        <f t="shared" ca="1" si="10"/>
        <v>1.666804867853015</v>
      </c>
      <c r="N51" s="9">
        <f t="shared" ca="1" si="5"/>
        <v>1.666804867853015</v>
      </c>
      <c r="R51">
        <v>42</v>
      </c>
      <c r="S51">
        <v>6</v>
      </c>
      <c r="T51">
        <f t="shared" si="11"/>
        <v>42.5</v>
      </c>
      <c r="U51" s="9">
        <v>8.0721600000000001E-3</v>
      </c>
      <c r="V51">
        <f t="shared" si="6"/>
        <v>1.4529888</v>
      </c>
      <c r="W51">
        <f t="shared" ca="1" si="12"/>
        <v>1.666804867853015</v>
      </c>
      <c r="X51">
        <f t="shared" ca="1" si="7"/>
        <v>1.666804867853015</v>
      </c>
      <c r="Y51">
        <f t="shared" ca="1" si="8"/>
        <v>9.2600270436278605E-3</v>
      </c>
      <c r="Z51">
        <f t="shared" ca="1" si="9"/>
        <v>9.2600270436278605E-3</v>
      </c>
    </row>
    <row r="52" spans="1:26" x14ac:dyDescent="0.25">
      <c r="A52">
        <v>25</v>
      </c>
      <c r="B52">
        <v>0</v>
      </c>
      <c r="C52" s="5">
        <f t="shared" si="3"/>
        <v>25</v>
      </c>
      <c r="D52" s="16">
        <v>1.1161961325</v>
      </c>
      <c r="I52" s="9">
        <v>43</v>
      </c>
      <c r="J52">
        <v>0</v>
      </c>
      <c r="K52" s="5">
        <f t="shared" si="4"/>
        <v>43</v>
      </c>
      <c r="L52">
        <v>1.2380981924999999</v>
      </c>
      <c r="M52" s="9">
        <f t="shared" ca="1" si="10"/>
        <v>1.6475174229504008</v>
      </c>
      <c r="N52" s="9">
        <f t="shared" ca="1" si="5"/>
        <v>1.6475174229504008</v>
      </c>
      <c r="R52">
        <v>43</v>
      </c>
      <c r="S52">
        <v>0</v>
      </c>
      <c r="T52">
        <f t="shared" si="11"/>
        <v>43</v>
      </c>
      <c r="U52" s="9">
        <v>8.0318799999999999E-3</v>
      </c>
      <c r="V52">
        <f t="shared" si="6"/>
        <v>1.4457384000000002</v>
      </c>
      <c r="W52">
        <f t="shared" ca="1" si="12"/>
        <v>1.6475174229504008</v>
      </c>
      <c r="X52">
        <f t="shared" ca="1" si="7"/>
        <v>1.6475174229504008</v>
      </c>
      <c r="Y52">
        <f t="shared" ca="1" si="8"/>
        <v>9.1528745719466707E-3</v>
      </c>
      <c r="Z52">
        <f t="shared" ca="1" si="9"/>
        <v>9.1528745719466707E-3</v>
      </c>
    </row>
    <row r="53" spans="1:26" x14ac:dyDescent="0.25">
      <c r="A53">
        <v>25</v>
      </c>
      <c r="B53">
        <v>6</v>
      </c>
      <c r="C53" s="5">
        <f t="shared" si="3"/>
        <v>25.5</v>
      </c>
      <c r="D53" s="16">
        <v>1.1186710262499999</v>
      </c>
      <c r="I53" s="9">
        <v>43</v>
      </c>
      <c r="J53">
        <v>6</v>
      </c>
      <c r="K53" s="5">
        <f t="shared" si="4"/>
        <v>43.5</v>
      </c>
      <c r="L53">
        <v>1.2320262</v>
      </c>
      <c r="M53" s="9">
        <f t="shared" ca="1" si="10"/>
        <v>1.6284712573034379</v>
      </c>
      <c r="N53" s="9">
        <f t="shared" ca="1" si="5"/>
        <v>1.6284712573034379</v>
      </c>
      <c r="R53">
        <v>43</v>
      </c>
      <c r="S53">
        <v>6</v>
      </c>
      <c r="T53">
        <f t="shared" si="11"/>
        <v>43.5</v>
      </c>
      <c r="U53" s="9">
        <v>7.9918200000000002E-3</v>
      </c>
      <c r="V53">
        <f t="shared" si="6"/>
        <v>1.4385276</v>
      </c>
      <c r="W53">
        <f t="shared" ca="1" si="12"/>
        <v>1.6284712573034379</v>
      </c>
      <c r="X53">
        <f t="shared" ca="1" si="7"/>
        <v>1.6284712573034379</v>
      </c>
      <c r="Y53">
        <f t="shared" ca="1" si="8"/>
        <v>9.0470625405746543E-3</v>
      </c>
      <c r="Z53">
        <f t="shared" ca="1" si="9"/>
        <v>9.0470625405746543E-3</v>
      </c>
    </row>
    <row r="54" spans="1:26" x14ac:dyDescent="0.25">
      <c r="A54">
        <v>26</v>
      </c>
      <c r="B54">
        <v>0</v>
      </c>
      <c r="C54" s="5">
        <f t="shared" si="3"/>
        <v>26</v>
      </c>
      <c r="D54" s="16">
        <v>1.1211521062500001</v>
      </c>
      <c r="I54" s="9">
        <v>44</v>
      </c>
      <c r="J54">
        <v>0</v>
      </c>
      <c r="K54" s="5">
        <f t="shared" si="4"/>
        <v>44</v>
      </c>
      <c r="L54">
        <v>1.2259873262500001</v>
      </c>
      <c r="M54" s="9">
        <f t="shared" ca="1" si="10"/>
        <v>1.6096633525921988</v>
      </c>
      <c r="N54" s="9">
        <f t="shared" ca="1" si="5"/>
        <v>1.6096633525921988</v>
      </c>
      <c r="R54">
        <v>44</v>
      </c>
      <c r="S54">
        <v>0</v>
      </c>
      <c r="T54">
        <f t="shared" si="11"/>
        <v>44</v>
      </c>
      <c r="U54" s="9">
        <v>7.9519800000000009E-3</v>
      </c>
      <c r="V54">
        <f t="shared" si="6"/>
        <v>1.4313564000000001</v>
      </c>
      <c r="W54">
        <f t="shared" ca="1" si="12"/>
        <v>1.6096633525921988</v>
      </c>
      <c r="X54">
        <f t="shared" ca="1" si="7"/>
        <v>1.6096633525921988</v>
      </c>
      <c r="Y54">
        <f t="shared" ca="1" si="8"/>
        <v>8.9425741810677719E-3</v>
      </c>
      <c r="Z54">
        <f t="shared" ca="1" si="9"/>
        <v>8.9425741810677719E-3</v>
      </c>
    </row>
    <row r="55" spans="1:26" x14ac:dyDescent="0.25">
      <c r="A55">
        <v>26</v>
      </c>
      <c r="B55">
        <v>6</v>
      </c>
      <c r="C55" s="5">
        <f t="shared" si="3"/>
        <v>26.5</v>
      </c>
      <c r="D55" s="16">
        <v>1.1236393812500001</v>
      </c>
      <c r="I55" s="9">
        <v>44</v>
      </c>
      <c r="J55">
        <v>6</v>
      </c>
      <c r="K55" s="5">
        <f t="shared" si="4"/>
        <v>44.5</v>
      </c>
      <c r="L55">
        <v>1.219981405</v>
      </c>
      <c r="M55" s="9">
        <f t="shared" ca="1" si="10"/>
        <v>1.5910907282549025</v>
      </c>
      <c r="N55" s="9">
        <f t="shared" ca="1" si="5"/>
        <v>1.5910907282549025</v>
      </c>
      <c r="R55">
        <v>44</v>
      </c>
      <c r="S55">
        <v>6</v>
      </c>
      <c r="T55">
        <f t="shared" si="11"/>
        <v>44.5</v>
      </c>
      <c r="U55" s="9">
        <v>7.9123500000000003E-3</v>
      </c>
      <c r="V55">
        <f t="shared" si="6"/>
        <v>1.4242230000000002</v>
      </c>
      <c r="W55">
        <f t="shared" ca="1" si="12"/>
        <v>1.5910907282549025</v>
      </c>
      <c r="X55">
        <f t="shared" ca="1" si="7"/>
        <v>1.5910907282549025</v>
      </c>
      <c r="Y55">
        <f t="shared" ca="1" si="8"/>
        <v>8.8393929347494581E-3</v>
      </c>
      <c r="Z55">
        <f t="shared" ca="1" si="9"/>
        <v>8.8393929347494581E-3</v>
      </c>
    </row>
    <row r="56" spans="1:26" x14ac:dyDescent="0.25">
      <c r="A56">
        <v>27</v>
      </c>
      <c r="B56">
        <v>0</v>
      </c>
      <c r="C56" s="5">
        <f t="shared" si="3"/>
        <v>27</v>
      </c>
      <c r="D56" s="16">
        <v>1.1261328687500001</v>
      </c>
      <c r="I56" s="9">
        <v>45</v>
      </c>
      <c r="J56">
        <v>0</v>
      </c>
      <c r="K56" s="5">
        <f t="shared" si="4"/>
        <v>45</v>
      </c>
      <c r="L56">
        <v>1.203287105</v>
      </c>
      <c r="M56" s="9">
        <f t="shared" ca="1" si="10"/>
        <v>1.5727504410155542</v>
      </c>
      <c r="N56" s="9">
        <f t="shared" ca="1" si="5"/>
        <v>1.5727504410155542</v>
      </c>
      <c r="R56">
        <v>45</v>
      </c>
      <c r="S56">
        <v>0</v>
      </c>
      <c r="T56">
        <f t="shared" si="11"/>
        <v>45</v>
      </c>
      <c r="U56" s="9">
        <v>7.7772900000000001E-3</v>
      </c>
      <c r="V56">
        <f t="shared" si="6"/>
        <v>1.3999122000000002</v>
      </c>
      <c r="W56">
        <f t="shared" ca="1" si="12"/>
        <v>1.5727504410155542</v>
      </c>
      <c r="X56">
        <f t="shared" ca="1" si="7"/>
        <v>1.5727504410155542</v>
      </c>
      <c r="Y56">
        <f t="shared" ca="1" si="8"/>
        <v>8.737502450086412E-3</v>
      </c>
      <c r="Z56">
        <f t="shared" ca="1" si="9"/>
        <v>8.737502450086412E-3</v>
      </c>
    </row>
    <row r="57" spans="1:26" x14ac:dyDescent="0.25">
      <c r="A57">
        <v>27</v>
      </c>
      <c r="B57">
        <v>6</v>
      </c>
      <c r="C57" s="5">
        <f t="shared" si="3"/>
        <v>27.5</v>
      </c>
      <c r="D57" s="16">
        <v>1.1286325774999999</v>
      </c>
      <c r="I57" s="9">
        <v>45</v>
      </c>
      <c r="J57">
        <v>6</v>
      </c>
      <c r="K57" s="5">
        <f t="shared" si="4"/>
        <v>45.5</v>
      </c>
      <c r="L57">
        <v>1.1976702875</v>
      </c>
      <c r="M57" s="9">
        <f t="shared" ca="1" si="10"/>
        <v>1.5546395844175314</v>
      </c>
      <c r="N57" s="9">
        <f t="shared" ca="1" si="5"/>
        <v>1.5546395844175314</v>
      </c>
      <c r="R57">
        <v>45</v>
      </c>
      <c r="S57">
        <v>6</v>
      </c>
      <c r="T57">
        <f t="shared" si="11"/>
        <v>45.5</v>
      </c>
      <c r="U57" s="9">
        <v>7.7403599999999999E-3</v>
      </c>
      <c r="V57">
        <f t="shared" si="6"/>
        <v>1.3932647999999999</v>
      </c>
      <c r="W57">
        <f t="shared" ca="1" si="12"/>
        <v>1.5546395844175314</v>
      </c>
      <c r="X57">
        <f t="shared" ca="1" si="7"/>
        <v>1.5546395844175314</v>
      </c>
      <c r="Y57">
        <f t="shared" ca="1" si="8"/>
        <v>8.6368865800973971E-3</v>
      </c>
      <c r="Z57">
        <f t="shared" ca="1" si="9"/>
        <v>8.6368865800973971E-3</v>
      </c>
    </row>
    <row r="58" spans="1:26" x14ac:dyDescent="0.25">
      <c r="A58">
        <v>28</v>
      </c>
      <c r="B58">
        <v>0</v>
      </c>
      <c r="C58" s="5">
        <f t="shared" si="3"/>
        <v>28</v>
      </c>
      <c r="D58" s="16">
        <v>1.1311385337500002</v>
      </c>
      <c r="I58" s="9">
        <v>46</v>
      </c>
      <c r="J58">
        <v>0</v>
      </c>
      <c r="K58" s="5">
        <f t="shared" si="4"/>
        <v>46</v>
      </c>
      <c r="L58">
        <v>1.1920827300000001</v>
      </c>
      <c r="M58" s="9">
        <f t="shared" ca="1" si="10"/>
        <v>1.5367552883629687</v>
      </c>
      <c r="N58" s="9">
        <f t="shared" ca="1" si="5"/>
        <v>1.5367552883629687</v>
      </c>
      <c r="R58">
        <v>46</v>
      </c>
      <c r="S58">
        <v>0</v>
      </c>
      <c r="T58">
        <f t="shared" si="11"/>
        <v>46</v>
      </c>
      <c r="U58" s="9">
        <v>7.7036300000000004E-3</v>
      </c>
      <c r="V58">
        <f t="shared" si="6"/>
        <v>1.3866534000000001</v>
      </c>
      <c r="W58">
        <f t="shared" ca="1" si="12"/>
        <v>1.5367552883629687</v>
      </c>
      <c r="X58">
        <f t="shared" ca="1" si="7"/>
        <v>1.5367552883629687</v>
      </c>
      <c r="Y58">
        <f t="shared" ca="1" si="8"/>
        <v>8.537529379794271E-3</v>
      </c>
      <c r="Z58">
        <f t="shared" ca="1" si="9"/>
        <v>8.537529379794271E-3</v>
      </c>
    </row>
    <row r="59" spans="1:26" x14ac:dyDescent="0.25">
      <c r="A59">
        <v>28</v>
      </c>
      <c r="B59">
        <v>6</v>
      </c>
      <c r="C59" s="5">
        <f t="shared" si="3"/>
        <v>28.5</v>
      </c>
      <c r="D59" s="16">
        <v>1.1336507462500001</v>
      </c>
      <c r="I59" s="9">
        <v>46</v>
      </c>
      <c r="J59">
        <v>6</v>
      </c>
      <c r="K59" s="5">
        <f t="shared" si="4"/>
        <v>46.5</v>
      </c>
      <c r="L59">
        <v>1.1865242837499999</v>
      </c>
      <c r="M59" s="9">
        <f t="shared" ca="1" si="10"/>
        <v>1.5190947186579391</v>
      </c>
      <c r="N59" s="9">
        <f t="shared" ca="1" si="5"/>
        <v>1.5190947186579391</v>
      </c>
      <c r="R59">
        <v>46</v>
      </c>
      <c r="S59">
        <v>6</v>
      </c>
      <c r="T59">
        <f t="shared" si="11"/>
        <v>46.5</v>
      </c>
      <c r="U59" s="9">
        <v>7.6670799999999997E-3</v>
      </c>
      <c r="V59">
        <f t="shared" si="6"/>
        <v>1.3800744</v>
      </c>
      <c r="W59">
        <f t="shared" ca="1" si="12"/>
        <v>1.5190947186579391</v>
      </c>
      <c r="X59">
        <f t="shared" ca="1" si="7"/>
        <v>1.5190947186579391</v>
      </c>
      <c r="Y59">
        <f t="shared" ca="1" si="8"/>
        <v>8.4394151036552168E-3</v>
      </c>
      <c r="Z59">
        <f t="shared" ca="1" si="9"/>
        <v>8.4394151036552168E-3</v>
      </c>
    </row>
    <row r="60" spans="1:26" x14ac:dyDescent="0.25">
      <c r="A60">
        <v>29</v>
      </c>
      <c r="B60">
        <v>0</v>
      </c>
      <c r="C60" s="5">
        <f t="shared" si="3"/>
        <v>29</v>
      </c>
      <c r="D60" s="16">
        <v>1.1361692237500001</v>
      </c>
      <c r="I60" s="9">
        <v>47</v>
      </c>
      <c r="J60">
        <v>0</v>
      </c>
      <c r="K60" s="5">
        <f t="shared" si="4"/>
        <v>47</v>
      </c>
      <c r="L60">
        <v>1.1809947912500001</v>
      </c>
      <c r="M60" s="9">
        <f t="shared" ca="1" si="10"/>
        <v>1.5016550765632928</v>
      </c>
      <c r="N60" s="9">
        <f t="shared" ca="1" si="5"/>
        <v>1.5016550765632928</v>
      </c>
      <c r="R60">
        <v>47</v>
      </c>
      <c r="S60">
        <v>0</v>
      </c>
      <c r="T60">
        <f t="shared" si="11"/>
        <v>47</v>
      </c>
      <c r="U60" s="9">
        <v>7.6307299999999996E-3</v>
      </c>
      <c r="V60">
        <f t="shared" si="6"/>
        <v>1.3735314000000001</v>
      </c>
      <c r="W60">
        <f t="shared" ca="1" si="12"/>
        <v>1.5016550765632928</v>
      </c>
      <c r="X60">
        <f t="shared" ca="1" si="7"/>
        <v>1.5016550765632928</v>
      </c>
      <c r="Y60">
        <f t="shared" ca="1" si="8"/>
        <v>8.342528203129404E-3</v>
      </c>
      <c r="Z60">
        <f t="shared" ca="1" si="9"/>
        <v>8.342528203129404E-3</v>
      </c>
    </row>
    <row r="61" spans="1:26" x14ac:dyDescent="0.25">
      <c r="A61">
        <v>29</v>
      </c>
      <c r="B61">
        <v>6</v>
      </c>
      <c r="C61" s="5">
        <f t="shared" si="3"/>
        <v>29.5</v>
      </c>
      <c r="D61" s="16">
        <v>1.13869400125</v>
      </c>
      <c r="I61" s="9">
        <v>47</v>
      </c>
      <c r="J61">
        <v>6</v>
      </c>
      <c r="K61" s="5">
        <f t="shared" si="4"/>
        <v>47.5</v>
      </c>
      <c r="L61">
        <v>1.1754940950000001</v>
      </c>
      <c r="M61" s="9">
        <f t="shared" ca="1" si="10"/>
        <v>1.4844335983511441</v>
      </c>
      <c r="N61" s="9">
        <f t="shared" ca="1" si="5"/>
        <v>1.4844335983511441</v>
      </c>
      <c r="R61">
        <v>47</v>
      </c>
      <c r="S61">
        <v>6</v>
      </c>
      <c r="T61">
        <f t="shared" si="11"/>
        <v>47.5</v>
      </c>
      <c r="U61" s="9">
        <v>7.5945700000000001E-3</v>
      </c>
      <c r="V61">
        <f t="shared" si="6"/>
        <v>1.3670225999999999</v>
      </c>
      <c r="W61">
        <f t="shared" ca="1" si="12"/>
        <v>1.4844335983511441</v>
      </c>
      <c r="X61">
        <f t="shared" ca="1" si="7"/>
        <v>1.4844335983511441</v>
      </c>
      <c r="Y61">
        <f t="shared" ca="1" si="8"/>
        <v>8.2468533241730219E-3</v>
      </c>
      <c r="Z61">
        <f t="shared" ca="1" si="9"/>
        <v>8.2468533241730219E-3</v>
      </c>
    </row>
    <row r="62" spans="1:26" x14ac:dyDescent="0.25">
      <c r="A62">
        <v>30</v>
      </c>
      <c r="B62">
        <v>0</v>
      </c>
      <c r="C62" s="5">
        <f t="shared" si="3"/>
        <v>30</v>
      </c>
      <c r="D62" s="16">
        <v>1.14122507</v>
      </c>
      <c r="I62" s="9">
        <v>48</v>
      </c>
      <c r="J62">
        <v>0</v>
      </c>
      <c r="K62" s="5">
        <f t="shared" si="4"/>
        <v>48</v>
      </c>
      <c r="L62">
        <v>1.170022055</v>
      </c>
      <c r="M62" s="9">
        <f t="shared" ca="1" si="10"/>
        <v>1.4674275548668791</v>
      </c>
      <c r="N62" s="9">
        <f t="shared" ca="1" si="5"/>
        <v>1.4674275548668791</v>
      </c>
      <c r="R62">
        <v>48</v>
      </c>
      <c r="S62">
        <v>0</v>
      </c>
      <c r="T62">
        <f t="shared" si="11"/>
        <v>48</v>
      </c>
      <c r="U62" s="9">
        <v>7.5586000000000004E-3</v>
      </c>
      <c r="V62">
        <f t="shared" si="6"/>
        <v>1.3605480000000001</v>
      </c>
      <c r="W62">
        <f t="shared" ca="1" si="12"/>
        <v>1.4674275548668791</v>
      </c>
      <c r="X62">
        <f t="shared" ca="1" si="7"/>
        <v>1.4674275548668791</v>
      </c>
      <c r="Y62">
        <f t="shared" ca="1" si="8"/>
        <v>8.1523753048159953E-3</v>
      </c>
      <c r="Z62">
        <f t="shared" ca="1" si="9"/>
        <v>8.1523753048159953E-3</v>
      </c>
    </row>
    <row r="63" spans="1:26" x14ac:dyDescent="0.25">
      <c r="A63">
        <v>30</v>
      </c>
      <c r="B63">
        <v>6</v>
      </c>
      <c r="C63" s="5">
        <f t="shared" si="3"/>
        <v>30.5</v>
      </c>
      <c r="D63" s="16">
        <v>1.143762465</v>
      </c>
      <c r="I63" s="9">
        <v>48</v>
      </c>
      <c r="J63">
        <v>6</v>
      </c>
      <c r="K63" s="5">
        <f t="shared" si="4"/>
        <v>48.5</v>
      </c>
      <c r="L63">
        <v>1.1645785224999998</v>
      </c>
      <c r="M63" s="9">
        <f t="shared" ca="1" si="10"/>
        <v>1.4506342510966697</v>
      </c>
      <c r="N63" s="9">
        <f t="shared" ca="1" si="5"/>
        <v>1.4506342510966697</v>
      </c>
      <c r="R63">
        <v>48</v>
      </c>
      <c r="S63">
        <v>6</v>
      </c>
      <c r="T63">
        <f t="shared" si="11"/>
        <v>48.5</v>
      </c>
      <c r="U63" s="9">
        <v>7.5228099999999996E-3</v>
      </c>
      <c r="V63">
        <f t="shared" si="6"/>
        <v>1.3541058000000001</v>
      </c>
      <c r="W63">
        <f t="shared" ca="1" si="12"/>
        <v>1.4506342510966697</v>
      </c>
      <c r="X63">
        <f t="shared" ca="1" si="7"/>
        <v>1.4506342510966697</v>
      </c>
      <c r="Y63">
        <f t="shared" ca="1" si="8"/>
        <v>8.0590791727592759E-3</v>
      </c>
      <c r="Z63">
        <f t="shared" ca="1" si="9"/>
        <v>8.0590791727592759E-3</v>
      </c>
    </row>
    <row r="64" spans="1:26" x14ac:dyDescent="0.25">
      <c r="A64">
        <v>31</v>
      </c>
      <c r="B64">
        <v>0</v>
      </c>
      <c r="C64" s="5">
        <f t="shared" si="3"/>
        <v>31</v>
      </c>
      <c r="D64" s="16">
        <v>1.146306195</v>
      </c>
      <c r="I64" s="9">
        <v>49</v>
      </c>
      <c r="J64">
        <v>0</v>
      </c>
      <c r="K64" s="5">
        <f t="shared" si="4"/>
        <v>49</v>
      </c>
      <c r="L64">
        <v>1.1510063100000001</v>
      </c>
      <c r="M64" s="9">
        <f t="shared" ca="1" si="10"/>
        <v>1.4340510257403711</v>
      </c>
      <c r="N64" s="9">
        <f t="shared" ca="1" si="5"/>
        <v>1.4340510257403711</v>
      </c>
      <c r="R64">
        <v>49</v>
      </c>
      <c r="S64">
        <v>0</v>
      </c>
      <c r="T64">
        <f t="shared" si="11"/>
        <v>49</v>
      </c>
      <c r="U64" s="9">
        <v>7.4099300000000003E-3</v>
      </c>
      <c r="V64">
        <f t="shared" si="6"/>
        <v>1.3337873999999998</v>
      </c>
      <c r="W64">
        <f t="shared" ca="1" si="12"/>
        <v>1.4340510257403711</v>
      </c>
      <c r="X64">
        <f t="shared" ca="1" si="7"/>
        <v>1.4340510257403711</v>
      </c>
      <c r="Y64">
        <f t="shared" ca="1" si="8"/>
        <v>7.966950143002062E-3</v>
      </c>
      <c r="Z64">
        <f t="shared" ca="1" si="9"/>
        <v>7.966950143002062E-3</v>
      </c>
    </row>
    <row r="65" spans="1:26" x14ac:dyDescent="0.25">
      <c r="A65">
        <v>31</v>
      </c>
      <c r="B65">
        <v>6</v>
      </c>
      <c r="C65" s="5">
        <f t="shared" si="3"/>
        <v>31.5</v>
      </c>
      <c r="D65" s="16">
        <v>1.1488562775</v>
      </c>
      <c r="I65" s="9">
        <v>49</v>
      </c>
      <c r="J65">
        <v>6</v>
      </c>
      <c r="K65" s="5">
        <f t="shared" si="4"/>
        <v>49.5</v>
      </c>
      <c r="L65">
        <v>1.1459144399999999</v>
      </c>
      <c r="M65" s="9">
        <f t="shared" ca="1" si="10"/>
        <v>1.4176752507897874</v>
      </c>
      <c r="N65" s="9">
        <f t="shared" ca="1" si="5"/>
        <v>1.4176752507897874</v>
      </c>
      <c r="R65">
        <v>49</v>
      </c>
      <c r="S65">
        <v>6</v>
      </c>
      <c r="T65">
        <f t="shared" si="11"/>
        <v>49.5</v>
      </c>
      <c r="U65" s="9">
        <v>7.3765699999999998E-3</v>
      </c>
      <c r="V65">
        <f t="shared" si="6"/>
        <v>1.3277825999999999</v>
      </c>
      <c r="W65">
        <f t="shared" ca="1" si="12"/>
        <v>1.4176752507897874</v>
      </c>
      <c r="X65">
        <f t="shared" ca="1" si="7"/>
        <v>1.4176752507897874</v>
      </c>
      <c r="Y65">
        <f t="shared" ca="1" si="8"/>
        <v>7.8759736154988182E-3</v>
      </c>
      <c r="Z65">
        <f t="shared" ca="1" si="9"/>
        <v>7.8759736154988182E-3</v>
      </c>
    </row>
    <row r="66" spans="1:26" x14ac:dyDescent="0.25">
      <c r="A66">
        <v>32</v>
      </c>
      <c r="B66">
        <v>0</v>
      </c>
      <c r="C66" s="5">
        <f t="shared" si="3"/>
        <v>32</v>
      </c>
      <c r="D66" s="16">
        <v>1.1514127300000001</v>
      </c>
      <c r="I66" s="9">
        <v>50</v>
      </c>
      <c r="J66">
        <v>0</v>
      </c>
      <c r="K66" s="5">
        <f t="shared" si="4"/>
        <v>50</v>
      </c>
      <c r="L66">
        <v>1.1408478399999999</v>
      </c>
      <c r="M66" s="9">
        <f t="shared" ref="M66:M75" ca="1" si="13">(1+inflazione2020)^(65-K66)-((1+inflazione2020)^(65-K66)-1)*0.125</f>
        <v>1.40150433111219</v>
      </c>
      <c r="N66" s="9">
        <f t="shared" ca="1" si="5"/>
        <v>1.40150433111219</v>
      </c>
      <c r="R66">
        <v>50</v>
      </c>
      <c r="S66">
        <v>0</v>
      </c>
      <c r="T66">
        <f t="shared" ref="T66:T75" si="14">R66+S66/12</f>
        <v>50</v>
      </c>
      <c r="U66" s="9">
        <v>7.34338E-3</v>
      </c>
      <c r="V66">
        <f t="shared" si="6"/>
        <v>1.3218084000000001</v>
      </c>
      <c r="W66">
        <f t="shared" ref="W66:W75" ca="1" si="15">(1+inflazione2020)^(65-T66)-((1+inflazione2020)^(65-T66)-1)*0.125</f>
        <v>1.40150433111219</v>
      </c>
      <c r="X66">
        <f t="shared" ca="1" si="7"/>
        <v>1.40150433111219</v>
      </c>
      <c r="Y66">
        <f t="shared" ca="1" si="8"/>
        <v>7.7861351728454996E-3</v>
      </c>
      <c r="Z66">
        <f t="shared" ca="1" si="9"/>
        <v>7.7861351728454996E-3</v>
      </c>
    </row>
    <row r="67" spans="1:26" x14ac:dyDescent="0.25">
      <c r="A67">
        <v>32</v>
      </c>
      <c r="B67">
        <v>6</v>
      </c>
      <c r="C67" s="5">
        <f t="shared" ref="C67:C95" si="16">A67+B67/12</f>
        <v>32.5</v>
      </c>
      <c r="D67" s="16">
        <v>1.15397556125</v>
      </c>
      <c r="I67" s="9">
        <v>50</v>
      </c>
      <c r="J67">
        <v>6</v>
      </c>
      <c r="K67" s="5">
        <f t="shared" ref="K67:K75" si="17">I67+J67/12</f>
        <v>50.5</v>
      </c>
      <c r="L67">
        <v>1.1358063787500001</v>
      </c>
      <c r="M67" s="9">
        <f t="shared" ca="1" si="13"/>
        <v>1.3855357040390657</v>
      </c>
      <c r="N67" s="9">
        <f t="shared" ref="N67:N75" ca="1" si="18">MAX(L67,M67)</f>
        <v>1.3855357040390657</v>
      </c>
      <c r="R67">
        <v>50</v>
      </c>
      <c r="S67">
        <v>6</v>
      </c>
      <c r="T67">
        <f t="shared" si="14"/>
        <v>50.5</v>
      </c>
      <c r="U67" s="9">
        <v>7.3103500000000002E-3</v>
      </c>
      <c r="V67">
        <f t="shared" ref="V67:V75" si="19">U67*12*15</f>
        <v>1.315863</v>
      </c>
      <c r="W67">
        <f t="shared" ca="1" si="15"/>
        <v>1.3855357040390657</v>
      </c>
      <c r="X67">
        <f t="shared" ref="X67:X75" ca="1" si="20">MAX(V67,W67)</f>
        <v>1.3855357040390657</v>
      </c>
      <c r="Y67">
        <f t="shared" ref="Y67:Y75" ca="1" si="21">X67/(12*15)</f>
        <v>7.6974205779948091E-3</v>
      </c>
      <c r="Z67">
        <f t="shared" ref="Z67:Z75" ca="1" si="22">MAX(U67,Y67)</f>
        <v>7.6974205779948091E-3</v>
      </c>
    </row>
    <row r="68" spans="1:26" x14ac:dyDescent="0.25">
      <c r="A68">
        <v>33</v>
      </c>
      <c r="B68">
        <v>0</v>
      </c>
      <c r="C68" s="5">
        <f t="shared" si="16"/>
        <v>33</v>
      </c>
      <c r="D68" s="16">
        <v>1.15654478875</v>
      </c>
      <c r="I68" s="9">
        <v>51</v>
      </c>
      <c r="J68">
        <v>0</v>
      </c>
      <c r="K68" s="5">
        <f t="shared" si="17"/>
        <v>51</v>
      </c>
      <c r="L68">
        <v>1.13078993375</v>
      </c>
      <c r="M68" s="9">
        <f t="shared" ca="1" si="13"/>
        <v>1.3697668389599935</v>
      </c>
      <c r="N68" s="9">
        <f t="shared" ca="1" si="18"/>
        <v>1.3697668389599935</v>
      </c>
      <c r="R68">
        <v>51</v>
      </c>
      <c r="S68">
        <v>0</v>
      </c>
      <c r="T68">
        <f t="shared" si="14"/>
        <v>51</v>
      </c>
      <c r="U68" s="9">
        <v>7.2774900000000002E-3</v>
      </c>
      <c r="V68">
        <f t="shared" si="19"/>
        <v>1.3099482</v>
      </c>
      <c r="W68">
        <f t="shared" ca="1" si="15"/>
        <v>1.3697668389599935</v>
      </c>
      <c r="X68">
        <f t="shared" ca="1" si="20"/>
        <v>1.3697668389599935</v>
      </c>
      <c r="Y68">
        <f t="shared" ca="1" si="21"/>
        <v>7.6098157719999638E-3</v>
      </c>
      <c r="Z68">
        <f t="shared" ca="1" si="22"/>
        <v>7.6098157719999638E-3</v>
      </c>
    </row>
    <row r="69" spans="1:26" x14ac:dyDescent="0.25">
      <c r="A69">
        <v>33</v>
      </c>
      <c r="B69">
        <v>6</v>
      </c>
      <c r="C69" s="5">
        <f t="shared" si="16"/>
        <v>33.5</v>
      </c>
      <c r="D69" s="16">
        <v>1.15912043875</v>
      </c>
      <c r="I69" s="9">
        <v>51</v>
      </c>
      <c r="J69">
        <v>6</v>
      </c>
      <c r="K69" s="5">
        <f t="shared" si="17"/>
        <v>51.5</v>
      </c>
      <c r="L69">
        <v>1.12579839125</v>
      </c>
      <c r="M69" s="9">
        <f t="shared" ca="1" si="13"/>
        <v>1.3541952369216164</v>
      </c>
      <c r="N69" s="9">
        <f t="shared" ca="1" si="18"/>
        <v>1.3541952369216164</v>
      </c>
      <c r="R69">
        <v>51</v>
      </c>
      <c r="S69">
        <v>6</v>
      </c>
      <c r="T69">
        <f t="shared" si="14"/>
        <v>51.5</v>
      </c>
      <c r="U69" s="9">
        <v>7.2447900000000001E-3</v>
      </c>
      <c r="V69">
        <f t="shared" si="19"/>
        <v>1.3040621999999999</v>
      </c>
      <c r="W69">
        <f t="shared" ca="1" si="15"/>
        <v>1.3541952369216164</v>
      </c>
      <c r="X69">
        <f t="shared" ca="1" si="20"/>
        <v>1.3541952369216164</v>
      </c>
      <c r="Y69">
        <f t="shared" ca="1" si="21"/>
        <v>7.5233068717867578E-3</v>
      </c>
      <c r="Z69">
        <f t="shared" ca="1" si="22"/>
        <v>7.5233068717867578E-3</v>
      </c>
    </row>
    <row r="70" spans="1:26" x14ac:dyDescent="0.25">
      <c r="A70">
        <v>34</v>
      </c>
      <c r="B70">
        <v>0</v>
      </c>
      <c r="C70" s="5">
        <f t="shared" si="16"/>
        <v>34</v>
      </c>
      <c r="D70" s="16">
        <v>1.16170252</v>
      </c>
      <c r="I70" s="9">
        <v>52</v>
      </c>
      <c r="J70">
        <v>0</v>
      </c>
      <c r="K70" s="5">
        <f t="shared" si="17"/>
        <v>52</v>
      </c>
      <c r="L70">
        <v>1.1208316200000001</v>
      </c>
      <c r="M70" s="9">
        <f t="shared" ca="1" si="13"/>
        <v>1.3388184302316137</v>
      </c>
      <c r="N70" s="9">
        <f t="shared" ca="1" si="18"/>
        <v>1.3388184302316137</v>
      </c>
      <c r="R70">
        <v>52</v>
      </c>
      <c r="S70">
        <v>0</v>
      </c>
      <c r="T70">
        <f t="shared" si="14"/>
        <v>52</v>
      </c>
      <c r="U70" s="9">
        <v>7.2122599999999999E-3</v>
      </c>
      <c r="V70">
        <f t="shared" si="19"/>
        <v>1.2982068</v>
      </c>
      <c r="W70">
        <f t="shared" ca="1" si="15"/>
        <v>1.3388184302316137</v>
      </c>
      <c r="X70">
        <f t="shared" ca="1" si="20"/>
        <v>1.3388184302316137</v>
      </c>
      <c r="Y70">
        <f t="shared" ca="1" si="21"/>
        <v>7.4378801679534099E-3</v>
      </c>
      <c r="Z70">
        <f t="shared" ca="1" si="22"/>
        <v>7.4378801679534099E-3</v>
      </c>
    </row>
    <row r="71" spans="1:26" x14ac:dyDescent="0.25">
      <c r="A71">
        <v>34</v>
      </c>
      <c r="B71">
        <v>6</v>
      </c>
      <c r="C71" s="5">
        <f t="shared" si="16"/>
        <v>34.5</v>
      </c>
      <c r="D71" s="16">
        <v>1.16429104125</v>
      </c>
      <c r="I71" s="9">
        <v>52</v>
      </c>
      <c r="J71">
        <v>6</v>
      </c>
      <c r="K71" s="5">
        <f t="shared" si="17"/>
        <v>52.5</v>
      </c>
      <c r="L71">
        <v>1.1158894975</v>
      </c>
      <c r="M71" s="9">
        <f t="shared" ca="1" si="13"/>
        <v>1.3236339820676457</v>
      </c>
      <c r="N71" s="9">
        <f t="shared" ca="1" si="18"/>
        <v>1.3236339820676457</v>
      </c>
      <c r="R71">
        <v>52</v>
      </c>
      <c r="S71">
        <v>6</v>
      </c>
      <c r="T71">
        <f t="shared" si="14"/>
        <v>52.5</v>
      </c>
      <c r="U71" s="9">
        <v>7.1798799999999996E-3</v>
      </c>
      <c r="V71">
        <f t="shared" si="19"/>
        <v>1.2923784</v>
      </c>
      <c r="W71">
        <f t="shared" ca="1" si="15"/>
        <v>1.3236339820676457</v>
      </c>
      <c r="X71">
        <f t="shared" ca="1" si="20"/>
        <v>1.3236339820676457</v>
      </c>
      <c r="Y71">
        <f t="shared" ca="1" si="21"/>
        <v>7.3535221225980319E-3</v>
      </c>
      <c r="Z71">
        <f t="shared" ca="1" si="22"/>
        <v>7.3535221225980319E-3</v>
      </c>
    </row>
    <row r="72" spans="1:26" x14ac:dyDescent="0.25">
      <c r="A72">
        <v>35</v>
      </c>
      <c r="B72">
        <v>0</v>
      </c>
      <c r="C72" s="5">
        <f t="shared" si="16"/>
        <v>35</v>
      </c>
      <c r="D72" s="16">
        <v>1.16688602875</v>
      </c>
      <c r="I72" s="9">
        <v>53</v>
      </c>
      <c r="J72">
        <v>0</v>
      </c>
      <c r="K72" s="5">
        <f t="shared" si="17"/>
        <v>53</v>
      </c>
      <c r="L72">
        <v>1.1109719012500001</v>
      </c>
      <c r="M72" s="9">
        <f t="shared" ca="1" si="13"/>
        <v>1.3086394860911719</v>
      </c>
      <c r="N72" s="9">
        <f t="shared" ca="1" si="18"/>
        <v>1.3086394860911719</v>
      </c>
      <c r="R72">
        <v>53</v>
      </c>
      <c r="S72">
        <v>0</v>
      </c>
      <c r="T72">
        <f t="shared" si="14"/>
        <v>53</v>
      </c>
      <c r="U72" s="9">
        <v>7.1476700000000001E-3</v>
      </c>
      <c r="V72">
        <f t="shared" si="19"/>
        <v>1.2865806</v>
      </c>
      <c r="W72">
        <f t="shared" ca="1" si="15"/>
        <v>1.3086394860911719</v>
      </c>
      <c r="X72">
        <f t="shared" ca="1" si="20"/>
        <v>1.3086394860911719</v>
      </c>
      <c r="Y72">
        <f t="shared" ca="1" si="21"/>
        <v>7.2702193671731769E-3</v>
      </c>
      <c r="Z72">
        <f t="shared" ca="1" si="22"/>
        <v>7.2702193671731769E-3</v>
      </c>
    </row>
    <row r="73" spans="1:26" x14ac:dyDescent="0.25">
      <c r="A73">
        <v>35</v>
      </c>
      <c r="B73">
        <v>6</v>
      </c>
      <c r="C73" s="5">
        <f t="shared" si="16"/>
        <v>35.5</v>
      </c>
      <c r="D73" s="16">
        <v>1.1694875</v>
      </c>
      <c r="I73" s="9">
        <v>53</v>
      </c>
      <c r="J73">
        <v>6</v>
      </c>
      <c r="K73" s="5">
        <f t="shared" si="17"/>
        <v>53.5</v>
      </c>
      <c r="L73">
        <v>1.1060787087499999</v>
      </c>
      <c r="M73" s="9">
        <f t="shared" ca="1" si="13"/>
        <v>1.293832566066117</v>
      </c>
      <c r="N73" s="9">
        <f t="shared" ca="1" si="18"/>
        <v>1.293832566066117</v>
      </c>
      <c r="R73">
        <v>53</v>
      </c>
      <c r="S73">
        <v>6</v>
      </c>
      <c r="T73">
        <f t="shared" si="14"/>
        <v>53.5</v>
      </c>
      <c r="U73" s="9">
        <v>7.1156099999999996E-3</v>
      </c>
      <c r="V73">
        <f t="shared" si="19"/>
        <v>1.2808097999999999</v>
      </c>
      <c r="W73">
        <f t="shared" ca="1" si="15"/>
        <v>1.293832566066117</v>
      </c>
      <c r="X73">
        <f t="shared" ca="1" si="20"/>
        <v>1.293832566066117</v>
      </c>
      <c r="Y73">
        <f t="shared" ca="1" si="21"/>
        <v>7.1879587003673166E-3</v>
      </c>
      <c r="Z73">
        <f t="shared" ca="1" si="22"/>
        <v>7.1879587003673166E-3</v>
      </c>
    </row>
    <row r="74" spans="1:26" x14ac:dyDescent="0.25">
      <c r="A74">
        <v>36</v>
      </c>
      <c r="B74">
        <v>0</v>
      </c>
      <c r="C74" s="5">
        <f t="shared" si="16"/>
        <v>36</v>
      </c>
      <c r="D74" s="16">
        <v>1.2700646987499999</v>
      </c>
      <c r="I74" s="9">
        <v>54</v>
      </c>
      <c r="J74">
        <v>0</v>
      </c>
      <c r="K74" s="5">
        <f t="shared" si="17"/>
        <v>54</v>
      </c>
      <c r="L74">
        <v>1.10120980625</v>
      </c>
      <c r="M74" s="9">
        <f t="shared" ca="1" si="13"/>
        <v>1.2792108754822931</v>
      </c>
      <c r="N74" s="9">
        <f t="shared" ca="1" si="18"/>
        <v>1.2792108754822931</v>
      </c>
      <c r="R74">
        <v>54</v>
      </c>
      <c r="S74">
        <v>0</v>
      </c>
      <c r="T74">
        <f t="shared" si="14"/>
        <v>54</v>
      </c>
      <c r="U74" s="9">
        <v>7.0837199999999999E-3</v>
      </c>
      <c r="V74">
        <f t="shared" si="19"/>
        <v>1.2750695999999999</v>
      </c>
      <c r="W74">
        <f t="shared" ca="1" si="15"/>
        <v>1.2792108754822931</v>
      </c>
      <c r="X74">
        <f t="shared" ca="1" si="20"/>
        <v>1.2792108754822931</v>
      </c>
      <c r="Y74">
        <f t="shared" ca="1" si="21"/>
        <v>7.1067270860127396E-3</v>
      </c>
      <c r="Z74">
        <f t="shared" ca="1" si="22"/>
        <v>7.1067270860127396E-3</v>
      </c>
    </row>
    <row r="75" spans="1:26" x14ac:dyDescent="0.25">
      <c r="A75">
        <v>36</v>
      </c>
      <c r="B75">
        <v>6</v>
      </c>
      <c r="C75" s="5">
        <f t="shared" si="16"/>
        <v>36.5</v>
      </c>
      <c r="D75" s="16">
        <v>1.2743506674999998</v>
      </c>
      <c r="I75" s="9">
        <v>54</v>
      </c>
      <c r="J75">
        <v>6</v>
      </c>
      <c r="K75" s="5">
        <f t="shared" si="17"/>
        <v>54.5</v>
      </c>
      <c r="L75">
        <v>1.0963650625000001</v>
      </c>
      <c r="M75" s="9">
        <f t="shared" ca="1" si="13"/>
        <v>1.2647720971835443</v>
      </c>
      <c r="N75" s="9">
        <f t="shared" ca="1" si="18"/>
        <v>1.2647720971835443</v>
      </c>
      <c r="R75">
        <v>54</v>
      </c>
      <c r="S75">
        <v>6</v>
      </c>
      <c r="T75">
        <f t="shared" si="14"/>
        <v>54.5</v>
      </c>
      <c r="U75" s="9">
        <v>7.0519800000000002E-3</v>
      </c>
      <c r="V75">
        <f t="shared" si="19"/>
        <v>1.2693564000000002</v>
      </c>
      <c r="W75">
        <f t="shared" ca="1" si="15"/>
        <v>1.2647720971835443</v>
      </c>
      <c r="X75">
        <f t="shared" ca="1" si="20"/>
        <v>1.2693564000000002</v>
      </c>
      <c r="Y75">
        <f t="shared" ca="1" si="21"/>
        <v>7.0519800000000011E-3</v>
      </c>
      <c r="Z75">
        <f t="shared" ca="1" si="22"/>
        <v>7.0519800000000011E-3</v>
      </c>
    </row>
    <row r="76" spans="1:26" x14ac:dyDescent="0.25">
      <c r="A76">
        <v>37</v>
      </c>
      <c r="B76">
        <v>0</v>
      </c>
      <c r="C76" s="5">
        <f t="shared" si="16"/>
        <v>37</v>
      </c>
      <c r="D76" s="16">
        <v>1.2786526837500001</v>
      </c>
    </row>
    <row r="77" spans="1:26" x14ac:dyDescent="0.25">
      <c r="A77">
        <v>37</v>
      </c>
      <c r="B77">
        <v>6</v>
      </c>
      <c r="C77" s="5">
        <f t="shared" si="16"/>
        <v>37.5</v>
      </c>
      <c r="D77" s="16">
        <v>1.2829708</v>
      </c>
    </row>
    <row r="78" spans="1:26" x14ac:dyDescent="0.25">
      <c r="A78">
        <v>38</v>
      </c>
      <c r="B78">
        <v>0</v>
      </c>
      <c r="C78" s="5">
        <f t="shared" si="16"/>
        <v>38</v>
      </c>
      <c r="D78" s="16">
        <v>1.2873050775000001</v>
      </c>
    </row>
    <row r="79" spans="1:26" x14ac:dyDescent="0.25">
      <c r="A79">
        <v>38</v>
      </c>
      <c r="B79">
        <v>6</v>
      </c>
      <c r="C79" s="5">
        <f t="shared" si="16"/>
        <v>38.5</v>
      </c>
      <c r="D79" s="16">
        <v>1.2916555862500001</v>
      </c>
    </row>
    <row r="80" spans="1:26" x14ac:dyDescent="0.25">
      <c r="A80">
        <v>39</v>
      </c>
      <c r="B80">
        <v>0</v>
      </c>
      <c r="C80" s="5">
        <f t="shared" si="16"/>
        <v>39</v>
      </c>
      <c r="D80" s="16">
        <v>1.2960223700000002</v>
      </c>
    </row>
    <row r="81" spans="1:4" x14ac:dyDescent="0.25">
      <c r="A81">
        <v>39</v>
      </c>
      <c r="B81">
        <v>6</v>
      </c>
      <c r="C81" s="5">
        <f t="shared" si="16"/>
        <v>39.5</v>
      </c>
      <c r="D81" s="16">
        <v>1.30040549875</v>
      </c>
    </row>
    <row r="82" spans="1:4" x14ac:dyDescent="0.25">
      <c r="A82">
        <v>40</v>
      </c>
      <c r="B82">
        <v>0</v>
      </c>
      <c r="C82" s="5">
        <f t="shared" si="16"/>
        <v>40</v>
      </c>
      <c r="D82" s="16">
        <v>1.3048050337499999</v>
      </c>
    </row>
    <row r="83" spans="1:4" x14ac:dyDescent="0.25">
      <c r="A83">
        <v>40</v>
      </c>
      <c r="B83">
        <v>6</v>
      </c>
      <c r="C83" s="5">
        <f t="shared" si="16"/>
        <v>40.5</v>
      </c>
      <c r="D83" s="16">
        <v>1.3092210362499999</v>
      </c>
    </row>
    <row r="84" spans="1:4" x14ac:dyDescent="0.25">
      <c r="A84">
        <v>41</v>
      </c>
      <c r="B84">
        <v>0</v>
      </c>
      <c r="C84" s="5">
        <f t="shared" si="16"/>
        <v>41</v>
      </c>
      <c r="D84" s="16">
        <v>1.3136535762500001</v>
      </c>
    </row>
    <row r="85" spans="1:4" x14ac:dyDescent="0.25">
      <c r="A85">
        <v>41</v>
      </c>
      <c r="B85">
        <v>6</v>
      </c>
      <c r="C85" s="5">
        <f t="shared" si="16"/>
        <v>41.5</v>
      </c>
      <c r="D85" s="16">
        <v>1.3181026975000001</v>
      </c>
    </row>
    <row r="86" spans="1:4" x14ac:dyDescent="0.25">
      <c r="A86">
        <v>42</v>
      </c>
      <c r="B86">
        <v>0</v>
      </c>
      <c r="C86" s="5">
        <f t="shared" si="16"/>
        <v>42</v>
      </c>
      <c r="D86" s="16">
        <v>1.3225684787500001</v>
      </c>
    </row>
    <row r="87" spans="1:4" x14ac:dyDescent="0.25">
      <c r="A87">
        <v>42</v>
      </c>
      <c r="B87">
        <v>6</v>
      </c>
      <c r="C87" s="5">
        <f t="shared" si="16"/>
        <v>42.5</v>
      </c>
      <c r="D87" s="16">
        <v>1.3270509724999999</v>
      </c>
    </row>
    <row r="88" spans="1:4" x14ac:dyDescent="0.25">
      <c r="A88">
        <v>43</v>
      </c>
      <c r="B88">
        <v>0</v>
      </c>
      <c r="C88" s="5">
        <f t="shared" si="16"/>
        <v>43</v>
      </c>
      <c r="D88" s="16">
        <v>1.3315502399999999</v>
      </c>
    </row>
    <row r="89" spans="1:4" x14ac:dyDescent="0.25">
      <c r="A89">
        <v>43</v>
      </c>
      <c r="B89">
        <v>6</v>
      </c>
      <c r="C89" s="5">
        <f t="shared" si="16"/>
        <v>43.5</v>
      </c>
      <c r="D89" s="16">
        <v>1.33606635125</v>
      </c>
    </row>
    <row r="90" spans="1:4" x14ac:dyDescent="0.25">
      <c r="A90">
        <v>44</v>
      </c>
      <c r="B90">
        <v>0</v>
      </c>
      <c r="C90" s="5">
        <f t="shared" si="16"/>
        <v>44</v>
      </c>
      <c r="D90" s="16">
        <v>1.3405993674999999</v>
      </c>
    </row>
    <row r="91" spans="1:4" x14ac:dyDescent="0.25">
      <c r="A91">
        <v>44</v>
      </c>
      <c r="B91">
        <v>6</v>
      </c>
      <c r="C91" s="5">
        <f t="shared" si="16"/>
        <v>44.5</v>
      </c>
      <c r="D91" s="16">
        <v>1.34514935</v>
      </c>
    </row>
    <row r="92" spans="1:4" x14ac:dyDescent="0.25">
      <c r="A92">
        <v>45</v>
      </c>
      <c r="B92">
        <v>0</v>
      </c>
      <c r="C92" s="5">
        <f t="shared" si="16"/>
        <v>45</v>
      </c>
      <c r="D92" s="16">
        <v>1.3497163599999999</v>
      </c>
    </row>
    <row r="93" spans="1:4" x14ac:dyDescent="0.25">
      <c r="A93">
        <v>45</v>
      </c>
      <c r="B93">
        <v>6</v>
      </c>
      <c r="C93" s="5">
        <f t="shared" si="16"/>
        <v>45.5</v>
      </c>
      <c r="D93" s="16">
        <v>1.3543004674999999</v>
      </c>
    </row>
    <row r="94" spans="1:4" x14ac:dyDescent="0.25">
      <c r="A94">
        <v>46</v>
      </c>
      <c r="B94">
        <v>0</v>
      </c>
      <c r="C94" s="5">
        <f t="shared" si="16"/>
        <v>46</v>
      </c>
      <c r="D94" s="16">
        <v>1.35890173375</v>
      </c>
    </row>
    <row r="95" spans="1:4" x14ac:dyDescent="0.25">
      <c r="A95">
        <v>46</v>
      </c>
      <c r="B95">
        <v>6</v>
      </c>
      <c r="C95" s="5">
        <f t="shared" si="16"/>
        <v>46.5</v>
      </c>
      <c r="D95" s="16">
        <v>1.3635202200000001</v>
      </c>
    </row>
    <row r="104" spans="4:8" x14ac:dyDescent="0.25">
      <c r="F104" s="9"/>
      <c r="G104" s="9"/>
      <c r="H104" s="9"/>
    </row>
    <row r="105" spans="4:8" x14ac:dyDescent="0.25">
      <c r="F105" s="9"/>
      <c r="G105" s="9"/>
      <c r="H105" s="9"/>
    </row>
    <row r="106" spans="4:8" x14ac:dyDescent="0.25">
      <c r="D106" s="16"/>
      <c r="E106" s="13"/>
      <c r="F106" s="13"/>
    </row>
    <row r="107" spans="4:8" x14ac:dyDescent="0.25">
      <c r="D107" s="16"/>
      <c r="E107" s="13"/>
      <c r="F107" s="13"/>
    </row>
    <row r="108" spans="4:8" x14ac:dyDescent="0.25">
      <c r="D108" s="16"/>
      <c r="E108" s="13"/>
      <c r="F108" s="13"/>
    </row>
    <row r="109" spans="4:8" x14ac:dyDescent="0.25">
      <c r="D109" s="16"/>
      <c r="E109" s="13"/>
      <c r="F109" s="13"/>
    </row>
    <row r="110" spans="4:8" x14ac:dyDescent="0.25">
      <c r="D110" s="16"/>
      <c r="E110" s="13"/>
      <c r="F110" s="13"/>
    </row>
    <row r="111" spans="4:8" x14ac:dyDescent="0.25">
      <c r="D111" s="16"/>
      <c r="E111" s="13"/>
      <c r="F111" s="13"/>
    </row>
    <row r="112" spans="4:8" x14ac:dyDescent="0.25">
      <c r="D112" s="16"/>
      <c r="E112" s="13"/>
      <c r="F112" s="13"/>
    </row>
    <row r="113" spans="4:6" x14ac:dyDescent="0.25">
      <c r="D113" s="16"/>
      <c r="E113" s="13"/>
      <c r="F113" s="13"/>
    </row>
    <row r="114" spans="4:6" x14ac:dyDescent="0.25">
      <c r="D114" s="16"/>
      <c r="E114" s="13"/>
      <c r="F114" s="13"/>
    </row>
    <row r="115" spans="4:6" x14ac:dyDescent="0.25">
      <c r="D115" s="16"/>
      <c r="E115" s="13"/>
      <c r="F115" s="13"/>
    </row>
    <row r="116" spans="4:6" x14ac:dyDescent="0.25">
      <c r="D116" s="16"/>
      <c r="E116" s="13"/>
      <c r="F116" s="13"/>
    </row>
    <row r="117" spans="4:6" x14ac:dyDescent="0.25">
      <c r="D117" s="16"/>
      <c r="E117" s="13"/>
      <c r="F117" s="13"/>
    </row>
    <row r="118" spans="4:6" x14ac:dyDescent="0.25">
      <c r="D118" s="16"/>
      <c r="E118" s="13"/>
      <c r="F118" s="13"/>
    </row>
    <row r="119" spans="4:6" x14ac:dyDescent="0.25">
      <c r="D119" s="16"/>
      <c r="E119" s="13"/>
      <c r="F119" s="13"/>
    </row>
    <row r="120" spans="4:6" x14ac:dyDescent="0.25">
      <c r="D120" s="16"/>
      <c r="E120" s="13"/>
      <c r="F120" s="13"/>
    </row>
    <row r="121" spans="4:6" x14ac:dyDescent="0.25">
      <c r="D121" s="16"/>
      <c r="E121" s="13"/>
      <c r="F121" s="13"/>
    </row>
    <row r="122" spans="4:6" x14ac:dyDescent="0.25">
      <c r="D122" s="16"/>
      <c r="E122" s="13"/>
      <c r="F122" s="13"/>
    </row>
    <row r="123" spans="4:6" x14ac:dyDescent="0.25">
      <c r="D123" s="16"/>
      <c r="E123" s="13"/>
      <c r="F123" s="13"/>
    </row>
    <row r="124" spans="4:6" x14ac:dyDescent="0.25">
      <c r="D124" s="16"/>
      <c r="E124" s="13"/>
      <c r="F124" s="13"/>
    </row>
    <row r="125" spans="4:6" x14ac:dyDescent="0.25">
      <c r="D125" s="16"/>
      <c r="E125" s="13"/>
      <c r="F125" s="13"/>
    </row>
    <row r="126" spans="4:6" x14ac:dyDescent="0.25">
      <c r="D126" s="16"/>
      <c r="E126" s="13"/>
      <c r="F126" s="13"/>
    </row>
    <row r="127" spans="4:6" x14ac:dyDescent="0.25">
      <c r="D127" s="16"/>
      <c r="E127" s="13"/>
      <c r="F127" s="13"/>
    </row>
    <row r="128" spans="4:6" x14ac:dyDescent="0.25">
      <c r="D128" s="16"/>
      <c r="E128" s="13"/>
      <c r="F128" s="13"/>
    </row>
    <row r="129" spans="4:6" x14ac:dyDescent="0.25">
      <c r="D129" s="16"/>
      <c r="E129" s="13"/>
      <c r="F129" s="13"/>
    </row>
    <row r="130" spans="4:6" x14ac:dyDescent="0.25">
      <c r="D130" s="16"/>
      <c r="E130" s="13"/>
      <c r="F130" s="13"/>
    </row>
    <row r="131" spans="4:6" x14ac:dyDescent="0.25">
      <c r="D131" s="16"/>
      <c r="E131" s="13"/>
      <c r="F131" s="13"/>
    </row>
    <row r="132" spans="4:6" x14ac:dyDescent="0.25">
      <c r="D132" s="16"/>
      <c r="E132" s="13"/>
      <c r="F132" s="13"/>
    </row>
    <row r="133" spans="4:6" x14ac:dyDescent="0.25">
      <c r="D133" s="16"/>
      <c r="E133" s="13"/>
      <c r="F133" s="13"/>
    </row>
    <row r="134" spans="4:6" x14ac:dyDescent="0.25">
      <c r="D134" s="16"/>
      <c r="E134" s="13"/>
      <c r="F134" s="13"/>
    </row>
    <row r="135" spans="4:6" x14ac:dyDescent="0.25">
      <c r="D135" s="16"/>
      <c r="E135" s="13"/>
      <c r="F135" s="13"/>
    </row>
    <row r="136" spans="4:6" x14ac:dyDescent="0.25">
      <c r="D136" s="16"/>
      <c r="E136" s="13"/>
      <c r="F136" s="13"/>
    </row>
    <row r="137" spans="4:6" x14ac:dyDescent="0.25">
      <c r="D137" s="16"/>
      <c r="E137" s="13"/>
      <c r="F137" s="13"/>
    </row>
    <row r="138" spans="4:6" x14ac:dyDescent="0.25">
      <c r="D138" s="16"/>
      <c r="E138" s="13"/>
      <c r="F138" s="13"/>
    </row>
    <row r="139" spans="4:6" x14ac:dyDescent="0.25">
      <c r="D139" s="16"/>
      <c r="E139" s="13"/>
      <c r="F139" s="13"/>
    </row>
    <row r="140" spans="4:6" x14ac:dyDescent="0.25">
      <c r="D140" s="16"/>
      <c r="E140" s="13"/>
      <c r="F140" s="13"/>
    </row>
    <row r="141" spans="4:6" x14ac:dyDescent="0.25">
      <c r="D141" s="16"/>
      <c r="E141" s="13"/>
      <c r="F141" s="13"/>
    </row>
    <row r="142" spans="4:6" x14ac:dyDescent="0.25">
      <c r="D142" s="16"/>
      <c r="E142" s="13"/>
      <c r="F142" s="13"/>
    </row>
    <row r="143" spans="4:6" x14ac:dyDescent="0.25">
      <c r="D143" s="16"/>
      <c r="E143" s="13"/>
      <c r="F143" s="13"/>
    </row>
    <row r="144" spans="4:6" x14ac:dyDescent="0.25">
      <c r="D144" s="16"/>
      <c r="E144" s="13"/>
      <c r="F144" s="13"/>
    </row>
    <row r="145" spans="4:6" x14ac:dyDescent="0.25">
      <c r="D145" s="16"/>
      <c r="E145" s="13"/>
      <c r="F145" s="13"/>
    </row>
    <row r="146" spans="4:6" x14ac:dyDescent="0.25">
      <c r="D146" s="16"/>
      <c r="E146" s="13"/>
      <c r="F146" s="13"/>
    </row>
    <row r="147" spans="4:6" x14ac:dyDescent="0.25">
      <c r="D147" s="16"/>
      <c r="E147" s="13"/>
      <c r="F147" s="13"/>
    </row>
    <row r="148" spans="4:6" x14ac:dyDescent="0.25">
      <c r="D148" s="16"/>
      <c r="E148" s="13"/>
      <c r="F148" s="13"/>
    </row>
    <row r="149" spans="4:6" x14ac:dyDescent="0.25">
      <c r="D149" s="16"/>
      <c r="E149" s="13"/>
      <c r="F149" s="13"/>
    </row>
    <row r="150" spans="4:6" x14ac:dyDescent="0.25">
      <c r="D150" s="16"/>
      <c r="E150" s="13"/>
      <c r="F150" s="13"/>
    </row>
    <row r="151" spans="4:6" x14ac:dyDescent="0.25">
      <c r="D151" s="16"/>
      <c r="E151" s="13"/>
      <c r="F151" s="13"/>
    </row>
  </sheetData>
  <sortState xmlns:xlrd2="http://schemas.microsoft.com/office/spreadsheetml/2017/richdata2" ref="R2:U75">
    <sortCondition ref="R2:R75"/>
    <sortCondition ref="S2:S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Buono2023</vt:lpstr>
      <vt:lpstr>Coefficienti2023</vt:lpstr>
      <vt:lpstr>Buono2020</vt:lpstr>
      <vt:lpstr>Coefficienti2020</vt:lpstr>
      <vt:lpstr>entrata</vt:lpstr>
      <vt:lpstr>entrata2020</vt:lpstr>
      <vt:lpstr>inflazione</vt:lpstr>
      <vt:lpstr>inflazione_rendita</vt:lpstr>
      <vt:lpstr>inflazione_rendita2020</vt:lpstr>
      <vt:lpstr>inflazione2020</vt:lpstr>
      <vt:lpstr>nascita</vt:lpstr>
      <vt:lpstr>nascita2020</vt:lpstr>
      <vt:lpstr>nascita2023</vt:lpstr>
      <vt:lpstr>versamento</vt:lpstr>
      <vt:lpstr>versamento2020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Coletti Paolo</dc:creator>
  <cp:lastModifiedBy>Coletti Paolo</cp:lastModifiedBy>
  <dcterms:created xsi:type="dcterms:W3CDTF">2023-11-30T13:54:25Z</dcterms:created>
  <dcterms:modified xsi:type="dcterms:W3CDTF">2023-12-08T11:08:24Z</dcterms:modified>
</cp:coreProperties>
</file>