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1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/Users/paolo/Desktop/exam80/"/>
    </mc:Choice>
  </mc:AlternateContent>
  <xr:revisionPtr revIDLastSave="0" documentId="13_ncr:1_{796DF7E0-9B3B-704D-94D3-3495148D4EF7}" xr6:coauthVersionLast="47" xr6:coauthVersionMax="47" xr10:uidLastSave="{00000000-0000-0000-0000-000000000000}"/>
  <bookViews>
    <workbookView xWindow="0" yWindow="500" windowWidth="28800" windowHeight="15840" activeTab="3" xr2:uid="{00000000-000D-0000-FFFF-FFFF00000000}"/>
  </bookViews>
  <sheets>
    <sheet name="Balance" sheetId="16" r:id="rId1"/>
    <sheet name="Sheet1" sheetId="17" r:id="rId2"/>
    <sheet name="Solver" sheetId="14" r:id="rId3"/>
    <sheet name="Link" sheetId="15" r:id="rId4"/>
  </sheets>
  <definedNames>
    <definedName name="solver_adj" localSheetId="2" hidden="1">Solver!$B$5:$D$5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lhs1" localSheetId="2" hidden="1">Solver!$B$5:$D$5</definedName>
    <definedName name="solver_lhs2" localSheetId="2" hidden="1">Solver!$B$8</definedName>
    <definedName name="solver_lhs3" localSheetId="2" hidden="1">Solver!$B$9</definedName>
    <definedName name="solver_lin" localSheetId="2" hidden="1">2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3</definedName>
    <definedName name="solver_nwt" localSheetId="2" hidden="1">1</definedName>
    <definedName name="solver_opt" localSheetId="2" hidden="1">Solver!$B$7</definedName>
    <definedName name="solver_pre" localSheetId="2" hidden="1">0.000001</definedName>
    <definedName name="solver_rbv" localSheetId="2" hidden="1">1</definedName>
    <definedName name="solver_rel1" localSheetId="2" hidden="1">4</definedName>
    <definedName name="solver_rel2" localSheetId="2" hidden="1">1</definedName>
    <definedName name="solver_rel3" localSheetId="2" hidden="1">1</definedName>
    <definedName name="solver_rhs1" localSheetId="2" hidden="1">"integer"</definedName>
    <definedName name="solver_rhs2" localSheetId="2" hidden="1">Solver!$D$8</definedName>
    <definedName name="solver_rhs3" localSheetId="2" hidden="1">Solver!$D$9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1</definedName>
    <definedName name="solver_val" localSheetId="2" hidden="1">0</definedName>
    <definedName name="solver_ver" localSheetId="2" hidden="1">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4" l="1"/>
  <c r="B8" i="14"/>
  <c r="B7" i="14"/>
  <c r="C4" i="17"/>
  <c r="C5" i="17"/>
  <c r="C6" i="17"/>
  <c r="C7" i="17"/>
  <c r="C8" i="17"/>
  <c r="C9" i="17"/>
  <c r="C10" i="17"/>
  <c r="C11" i="17"/>
  <c r="C12" i="17"/>
  <c r="C3" i="17"/>
  <c r="D2" i="17"/>
  <c r="P4" i="16"/>
  <c r="P5" i="16"/>
  <c r="P6" i="16"/>
  <c r="P7" i="16"/>
  <c r="P8" i="16"/>
  <c r="P9" i="16"/>
  <c r="P10" i="16"/>
  <c r="P3" i="16"/>
  <c r="O4" i="16"/>
  <c r="O5" i="16"/>
  <c r="O6" i="16"/>
  <c r="O7" i="16"/>
  <c r="O8" i="16"/>
  <c r="O9" i="16"/>
  <c r="O10" i="16"/>
  <c r="O3" i="16"/>
  <c r="N4" i="16"/>
  <c r="N5" i="16"/>
  <c r="N6" i="16"/>
  <c r="N7" i="16"/>
  <c r="N8" i="16"/>
  <c r="N9" i="16"/>
  <c r="N10" i="16"/>
  <c r="N11" i="16"/>
  <c r="N3" i="16"/>
  <c r="K11" i="16"/>
  <c r="K4" i="16"/>
  <c r="K5" i="16"/>
  <c r="K6" i="16"/>
  <c r="K7" i="16"/>
  <c r="K8" i="16"/>
  <c r="K9" i="16"/>
  <c r="K10" i="16"/>
  <c r="K3" i="16"/>
  <c r="J4" i="16"/>
  <c r="J5" i="16"/>
  <c r="J6" i="16"/>
  <c r="J7" i="16"/>
  <c r="J8" i="16"/>
  <c r="J9" i="16"/>
  <c r="J10" i="16"/>
  <c r="J3" i="16"/>
  <c r="F3" i="16"/>
  <c r="G3" i="16"/>
  <c r="H3" i="16"/>
  <c r="F4" i="16"/>
  <c r="G4" i="16"/>
  <c r="H4" i="16"/>
  <c r="F5" i="16"/>
  <c r="G5" i="16"/>
  <c r="H5" i="16"/>
  <c r="F6" i="16"/>
  <c r="G6" i="16"/>
  <c r="H6" i="16"/>
  <c r="F7" i="16"/>
  <c r="G7" i="16"/>
  <c r="H7" i="16"/>
  <c r="F8" i="16"/>
  <c r="G8" i="16"/>
  <c r="H8" i="16"/>
  <c r="F9" i="16"/>
  <c r="G9" i="16"/>
  <c r="H9" i="16"/>
  <c r="F10" i="16"/>
  <c r="G10" i="16"/>
  <c r="H10" i="16"/>
  <c r="E4" i="16"/>
  <c r="E5" i="16"/>
  <c r="E6" i="16"/>
  <c r="E7" i="16"/>
  <c r="E8" i="16"/>
  <c r="E9" i="16"/>
  <c r="E10" i="16"/>
  <c r="E3" i="16"/>
  <c r="D4" i="16"/>
  <c r="D5" i="16"/>
  <c r="D6" i="16"/>
  <c r="D7" i="16"/>
  <c r="D8" i="16"/>
  <c r="D9" i="16"/>
  <c r="D10" i="16"/>
  <c r="D3" i="16"/>
  <c r="M11" i="16"/>
  <c r="L11" i="16"/>
  <c r="I11" i="16"/>
  <c r="C11" i="16"/>
  <c r="E2" i="17" l="1"/>
  <c r="F2" i="17" s="1"/>
  <c r="B3" i="17" s="1"/>
  <c r="D3" i="17" s="1"/>
  <c r="E3" i="17" l="1"/>
  <c r="F3" i="17" s="1"/>
  <c r="B4" i="17" s="1"/>
  <c r="D4" i="17" s="1"/>
  <c r="E4" i="17" l="1"/>
  <c r="F4" i="17"/>
  <c r="B5" i="17" s="1"/>
  <c r="D5" i="17" s="1"/>
  <c r="E5" i="17" s="1"/>
  <c r="F5" i="17" s="1"/>
  <c r="B6" i="17" s="1"/>
  <c r="D6" i="17" s="1"/>
  <c r="E6" i="17" s="1"/>
  <c r="F6" i="17" s="1"/>
  <c r="B7" i="17" s="1"/>
  <c r="D7" i="17" s="1"/>
  <c r="E7" i="17" l="1"/>
  <c r="F7" i="17"/>
  <c r="B8" i="17" s="1"/>
  <c r="D8" i="17" s="1"/>
  <c r="E8" i="17" l="1"/>
  <c r="F8" i="17" s="1"/>
  <c r="B9" i="17" s="1"/>
  <c r="D9" i="17" s="1"/>
  <c r="E9" i="17" l="1"/>
  <c r="F9" i="17" s="1"/>
  <c r="B10" i="17" s="1"/>
  <c r="D10" i="17" s="1"/>
  <c r="E10" i="17" l="1"/>
  <c r="F10" i="17" s="1"/>
  <c r="B11" i="17" s="1"/>
  <c r="D11" i="17" s="1"/>
  <c r="E11" i="17" l="1"/>
  <c r="F11" i="17" s="1"/>
  <c r="B12" i="17" s="1"/>
  <c r="D12" i="17" s="1"/>
  <c r="E12" i="17" l="1"/>
  <c r="F12" i="17" s="1"/>
</calcChain>
</file>

<file path=xl/sharedStrings.xml><?xml version="1.0" encoding="utf-8"?>
<sst xmlns="http://schemas.openxmlformats.org/spreadsheetml/2006/main" count="123" uniqueCount="122">
  <si>
    <t>ID</t>
  </si>
  <si>
    <t>http://www.unibz.it</t>
  </si>
  <si>
    <t>https://www.unibz.it/</t>
  </si>
  <si>
    <t>https://www.unibz.it/de/</t>
  </si>
  <si>
    <t>https://www.unibz.it/it/</t>
  </si>
  <si>
    <t>https://www.unibz.it//_resources/themes/unibz/images/fav/apple-touch-icon-57x57.png</t>
  </si>
  <si>
    <t>https://www.unibz.it//_resources/themes/unibz/images/fav/apple-touch-icon-60x60.png</t>
  </si>
  <si>
    <t>https://www.unibz.it//_resources/themes/unibz/images/fav/apple-touch-icon-72x72.png</t>
  </si>
  <si>
    <t>https://www.unibz.it//_resources/themes/unibz/images/fav/apple-touch-icon-76x76.png</t>
  </si>
  <si>
    <t>https://www.unibz.it//_resources/themes/unibz/images/fav/apple-touch-icon-114x114.png</t>
  </si>
  <si>
    <t>https://www.unibz.it//_resources/themes/unibz/images/fav/apple-touch-icon-120x120.png</t>
  </si>
  <si>
    <t>https://www.unibz.it//_resources/themes/unibz/images/fav/apple-touch-icon-144x144.png</t>
  </si>
  <si>
    <t>https://www.unibz.it//_resources/themes/unibz/images/fav/apple-touch-icon-152x152.png</t>
  </si>
  <si>
    <t>https://www.unibz.it//_resources/themes/unibz/images/fav/apple-touch-icon-180x180.png</t>
  </si>
  <si>
    <t>https://www.unibz.it//_resources/themes/unibz/images/fav/favicon-32x32.png</t>
  </si>
  <si>
    <t>https://www.unibz.it//_resources/themes/unibz/images/fav/favicon-194x194.png</t>
  </si>
  <si>
    <t>https://www.unibz.it//_resources/themes/unibz/images/fav/favicon-96x96.png</t>
  </si>
  <si>
    <t>https://www.unibz.it//_resources/themes/unibz/images/fav/android-chrome-192x192.png</t>
  </si>
  <si>
    <t>https://www.unibz.it//_resources/themes/unibz/images/fav/favicon-16x16.png</t>
  </si>
  <si>
    <t>https://www.unibz.it//_resources/themes/unibz/images/fav/manifest.json</t>
  </si>
  <si>
    <t>https://www.unibz.it//_resources/themes/unibz/images/fav/safari-pinned-tab.svg</t>
  </si>
  <si>
    <t>https://www.unibz.it//_resources/themes/unibz/images/fav/favicon.ico</t>
  </si>
  <si>
    <t>http://www.unibz.it//_resources/themes/unibz/css/main.css?m=1602749002</t>
  </si>
  <si>
    <t>http://browsehappy.com/</t>
  </si>
  <si>
    <t>http://www.enable-javascript.com/en/</t>
  </si>
  <si>
    <t>http://www.unibz.it//en/legal/privacy-cookie-policy/privacy/#Organism-3803</t>
  </si>
  <si>
    <t>http://www.unibz.it//en/legal/privacy-cookie-policy/privacy/acceptAllCookies?BackURL=%2Fen%2Fhome%2F</t>
  </si>
  <si>
    <t>http://www.unibz.it//#MainContent</t>
  </si>
  <si>
    <t>http://www.unibz.it//en/</t>
  </si>
  <si>
    <t>http://www.unibz.it//#</t>
  </si>
  <si>
    <t>http://www.unibz.it//en/home/organisation/</t>
  </si>
  <si>
    <t>http://www.unibz.it//en/home/research/</t>
  </si>
  <si>
    <t>http://www.unibz.it//en/home/companies-and-partnerships/</t>
  </si>
  <si>
    <t>http://www.unibz.it//en/home/third-mission/</t>
  </si>
  <si>
    <t>http://www.unibz.it//en/home/alumni/</t>
  </si>
  <si>
    <t>http://www.unibz.it//en/home/position-calls/</t>
  </si>
  <si>
    <t>http://www.unibz.it//en/home/assignments/</t>
  </si>
  <si>
    <t>http://www.unibz.it//en/home/press/</t>
  </si>
  <si>
    <t>http://www.unibz.it//en/home/5x1000/</t>
  </si>
  <si>
    <t>http://www.unibz.it//en/home/quality-assurance/</t>
  </si>
  <si>
    <t>http://www.unibz.it//en/home/covid-19/</t>
  </si>
  <si>
    <t>http://www.unibz.it//en/faculties/</t>
  </si>
  <si>
    <t>http://www.unibz.it//en/faculties/computer-science/</t>
  </si>
  <si>
    <t>http://www.unibz.it//en/faculties/design-art/</t>
  </si>
  <si>
    <t>http://www.unibz.it//en/faculties/economics-management/</t>
  </si>
  <si>
    <t>http://www.unibz.it//en/faculties/education/</t>
  </si>
  <si>
    <t>http://www.unibz.it//en/faculties/sciencetechnology/</t>
  </si>
  <si>
    <t>http://www.unibz.it//en/study-programmes/</t>
  </si>
  <si>
    <t>http://www.unibz.it//en/faculties/computer-science/bachelor-computer-science/</t>
  </si>
  <si>
    <t>http://www.unibz.it//en/faculties/computer-science/bachelor-informatics-management-digital-business/</t>
  </si>
  <si>
    <t>http://www.unibz.it//en/faculties/design-art/bachelor-art/</t>
  </si>
  <si>
    <t>http://www.unibz.it//en/faculties/design-art/bachelor-design/</t>
  </si>
  <si>
    <t>http://www.unibz.it//en/faculties/economics-management/bachelor-economics-management/</t>
  </si>
  <si>
    <t>http://www.unibz.it//en/faculties/economics-management/bachelor-economics-social-sciences/</t>
  </si>
  <si>
    <t>http://www.unibz.it//en/faculties/economics-management/bachelor-tourism-sport-event-management/</t>
  </si>
  <si>
    <t>http://www.unibz.it//en/faculties/education/bachelor-communication-sciences-culture/</t>
  </si>
  <si>
    <t>http://www.unibz.it//en/faculties/education/bachelor-social-education/</t>
  </si>
  <si>
    <t>http://www.unibz.it//en/faculties/education/bachelor-social-work/</t>
  </si>
  <si>
    <t>http://www.unibz.it//en/faculties/sciencetechnology/bachelor-agriculture-food-sciences-mountain-environment/</t>
  </si>
  <si>
    <t>http://www.unibz.it//en/faculties/sciencetechnology/bachelor-industrial-mechanical-engineering/</t>
  </si>
  <si>
    <t>http://www.unibz.it//en/faculties/sciencetechnology/bachelor-wood-engineering/</t>
  </si>
  <si>
    <t>http://www.unibz.it//en/faculties/computer-science/master-computational-data-science/</t>
  </si>
  <si>
    <t>http://www.unibz.it//en/faculties/computer-science/master-software-engineering-information-systems/</t>
  </si>
  <si>
    <t>http://www.unibz.it//en/faculties/design-art/master-eco-social-design/</t>
  </si>
  <si>
    <t>http://www.unibz.it//en/faculties/economics-management/master-accounting-finance/</t>
  </si>
  <si>
    <t>http://www.unibz.it//en/faculties/economics-management/master-entrepreneurship-innovation/</t>
  </si>
  <si>
    <t>http://www.unibz.it//en/faculties/economics-management/master-public-policies-administration/</t>
  </si>
  <si>
    <t>http://www.unibz.it//en/faculties/education/master-in-primary-education/</t>
  </si>
  <si>
    <t>http://www.unibz.it//en/faculties/education/master-applied-linguistics/</t>
  </si>
  <si>
    <t>http://www.unibz.it//en/faculties/education/master-innovation-research-social-work-and-education/</t>
  </si>
  <si>
    <t>http://www.unibz.it//en/faculties/education/master-musicology/</t>
  </si>
  <si>
    <t>http://www.unibz.it//en/faculties/sciencetechnology/master-energy-engineering/</t>
  </si>
  <si>
    <t>http://www.unibz.it//en/faculties/sciencetechnology/master-environmental-management-mountain-areas/</t>
  </si>
  <si>
    <t>http://www.unibz.it//en/faculties/sciencetechnology/master-food-sciences-innovation-authenticity/</t>
  </si>
  <si>
    <t>http://www.unibz.it//en/faculties/sciencetechnology/master-in-horticultural-science/</t>
  </si>
  <si>
    <t>Website</t>
  </si>
  <si>
    <t>http://www.unibz.it//</t>
  </si>
  <si>
    <t>http://www.unibz.it//en/home/profile/</t>
  </si>
  <si>
    <t>Assicurazione</t>
  </si>
  <si>
    <t>Amministrazione</t>
  </si>
  <si>
    <t>Manutenzione</t>
  </si>
  <si>
    <t>Millesimi</t>
  </si>
  <si>
    <t>Energia elettrica</t>
  </si>
  <si>
    <t>Pulizia</t>
  </si>
  <si>
    <t>Acqua</t>
  </si>
  <si>
    <t>Totale esercizio</t>
  </si>
  <si>
    <t>Residuo precedente</t>
  </si>
  <si>
    <t>Versamenti</t>
  </si>
  <si>
    <t>Saldo</t>
  </si>
  <si>
    <t>Menotti</t>
  </si>
  <si>
    <t>Baita</t>
  </si>
  <si>
    <t>Borsato</t>
  </si>
  <si>
    <t>Bonalda</t>
  </si>
  <si>
    <t>Pavlov</t>
  </si>
  <si>
    <t>Schölzhorn</t>
  </si>
  <si>
    <t>Vicentini</t>
  </si>
  <si>
    <t>Oss</t>
  </si>
  <si>
    <t>Owner</t>
  </si>
  <si>
    <t>metri cubi</t>
  </si>
  <si>
    <t>TOTALE</t>
  </si>
  <si>
    <t>Saldo attivo</t>
  </si>
  <si>
    <t>Saldo passivo</t>
  </si>
  <si>
    <t>Profitto</t>
  </si>
  <si>
    <t>Costo</t>
  </si>
  <si>
    <t>Spazio</t>
  </si>
  <si>
    <t>Prodotto 1</t>
  </si>
  <si>
    <t>Prodotto 2</t>
  </si>
  <si>
    <t>Prodotto 3</t>
  </si>
  <si>
    <t>N</t>
  </si>
  <si>
    <t>R</t>
  </si>
  <si>
    <t>Anno</t>
  </si>
  <si>
    <t>Debito a 1/1</t>
  </si>
  <si>
    <t>Pagamento</t>
  </si>
  <si>
    <t>Debito residuo</t>
  </si>
  <si>
    <t>Debito 31/12</t>
  </si>
  <si>
    <t>Interessi al 31/12</t>
  </si>
  <si>
    <t>Profitto totale</t>
  </si>
  <si>
    <t>UNITA</t>
  </si>
  <si>
    <t>Vincolo costo</t>
  </si>
  <si>
    <t>&lt;=</t>
  </si>
  <si>
    <t>Vincolo spazio</t>
  </si>
  <si>
    <t>Vincolo interi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</si>
</sst>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164" formatCode="_(&quot;$&quot;* #,##0.00_);_(&quot;$&quot;* \(#,##0.00\);_(&quot;$&quot;* &quot;-&quot;??_);_(@_)"/>
    <numFmt numFmtId="165" formatCode="#,##0.00\ [$€-410]"/>
    <numFmt numFmtId="166" formatCode="#,##0.00\ [$€-410];[Red]\-#,##0.00\ [$€-410]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  <font>
      <b/>
      <sz val="12"/>
      <color rgb="FFFF000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7030A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2" borderId="1">
      <alignment wrapText="1"/>
    </xf>
    <xf numFmtId="0" fontId="1" fillId="3" borderId="1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71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9" fillId="0" borderId="0" xfId="0" applyFont="1" applyBorder="1"/>
    <xf numFmtId="0" fontId="9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5" fontId="10" fillId="0" borderId="0" xfId="0" applyNumberFormat="1" applyFont="1" applyBorder="1"/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3" fontId="8" fillId="0" borderId="7" xfId="0" applyNumberFormat="1" applyFont="1" applyBorder="1"/>
    <xf numFmtId="166" fontId="8" fillId="0" borderId="10" xfId="0" applyNumberFormat="1" applyFont="1" applyBorder="1"/>
    <xf numFmtId="0" fontId="9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3" fontId="8" fillId="0" borderId="6" xfId="0" applyNumberFormat="1" applyFont="1" applyBorder="1" applyAlignment="1">
      <alignment horizontal="right" vertical="top" wrapText="1"/>
    </xf>
    <xf numFmtId="3" fontId="8" fillId="0" borderId="6" xfId="0" applyNumberFormat="1" applyFont="1" applyBorder="1" applyAlignment="1">
      <alignment horizontal="right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8" fillId="0" borderId="4" xfId="0" applyFont="1" applyBorder="1" applyAlignment="1">
      <alignment horizontal="right" vertical="center" wrapText="1"/>
    </xf>
    <xf numFmtId="3" fontId="8" fillId="0" borderId="5" xfId="0" applyNumberFormat="1" applyFont="1" applyBorder="1"/>
    <xf numFmtId="166" fontId="8" fillId="0" borderId="11" xfId="0" applyNumberFormat="1" applyFont="1" applyBorder="1"/>
    <xf numFmtId="0" fontId="10" fillId="0" borderId="1" xfId="0" applyFont="1" applyBorder="1" applyAlignment="1">
      <alignment horizontal="right" vertical="center" wrapText="1"/>
    </xf>
    <xf numFmtId="166" fontId="10" fillId="0" borderId="14" xfId="0" applyNumberFormat="1" applyFont="1" applyBorder="1"/>
    <xf numFmtId="0" fontId="10" fillId="0" borderId="8" xfId="0" applyFont="1" applyBorder="1" applyAlignment="1">
      <alignment horizontal="right" vertical="center" wrapText="1"/>
    </xf>
    <xf numFmtId="166" fontId="10" fillId="0" borderId="15" xfId="0" applyNumberFormat="1" applyFont="1" applyBorder="1"/>
    <xf numFmtId="0" fontId="9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166" fontId="8" fillId="0" borderId="7" xfId="0" applyNumberFormat="1" applyFont="1" applyBorder="1"/>
    <xf numFmtId="166" fontId="8" fillId="0" borderId="7" xfId="0" applyNumberFormat="1" applyFont="1" applyBorder="1" applyAlignment="1">
      <alignment horizontal="right"/>
    </xf>
    <xf numFmtId="166" fontId="8" fillId="0" borderId="5" xfId="0" applyNumberFormat="1" applyFont="1" applyBorder="1"/>
    <xf numFmtId="0" fontId="8" fillId="0" borderId="3" xfId="0" applyFont="1" applyBorder="1" applyAlignment="1">
      <alignment horizontal="center" vertical="top" wrapText="1"/>
    </xf>
    <xf numFmtId="0" fontId="8" fillId="0" borderId="12" xfId="0" applyFont="1" applyBorder="1" applyAlignment="1">
      <alignment vertical="top" wrapText="1"/>
    </xf>
    <xf numFmtId="3" fontId="8" fillId="0" borderId="2" xfId="0" applyNumberFormat="1" applyFont="1" applyBorder="1" applyAlignment="1">
      <alignment horizontal="right" vertical="top" wrapText="1"/>
    </xf>
    <xf numFmtId="3" fontId="8" fillId="0" borderId="3" xfId="0" applyNumberFormat="1" applyFont="1" applyBorder="1"/>
    <xf numFmtId="166" fontId="8" fillId="0" borderId="9" xfId="0" applyNumberFormat="1" applyFont="1" applyBorder="1"/>
    <xf numFmtId="166" fontId="8" fillId="0" borderId="3" xfId="0" applyNumberFormat="1" applyFont="1" applyBorder="1"/>
    <xf numFmtId="165" fontId="10" fillId="0" borderId="1" xfId="0" applyNumberFormat="1" applyFont="1" applyBorder="1"/>
    <xf numFmtId="166" fontId="8" fillId="4" borderId="12" xfId="0" applyNumberFormat="1" applyFont="1" applyFill="1" applyBorder="1"/>
    <xf numFmtId="166" fontId="8" fillId="4" borderId="9" xfId="0" applyNumberFormat="1" applyFont="1" applyFill="1" applyBorder="1"/>
    <xf numFmtId="166" fontId="9" fillId="4" borderId="12" xfId="0" applyNumberFormat="1" applyFont="1" applyFill="1" applyBorder="1"/>
    <xf numFmtId="0" fontId="9" fillId="0" borderId="3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8" fillId="0" borderId="7" xfId="0" applyFont="1" applyBorder="1" applyAlignment="1"/>
    <xf numFmtId="0" fontId="8" fillId="0" borderId="10" xfId="0" applyFont="1" applyBorder="1"/>
    <xf numFmtId="165" fontId="8" fillId="4" borderId="3" xfId="0" applyNumberFormat="1" applyFont="1" applyFill="1" applyBorder="1"/>
    <xf numFmtId="165" fontId="8" fillId="4" borderId="9" xfId="0" applyNumberFormat="1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8" fontId="0" fillId="0" borderId="0" xfId="0" applyNumberFormat="1"/>
    <xf numFmtId="0" fontId="5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0" fillId="0" borderId="0" xfId="0" applyFill="1"/>
  </cellXfs>
  <cellStyles count="7">
    <cellStyle name="BlueHeader" xfId="2" xr:uid="{DADFBA46-1A7B-4163-9BD2-2E959C8059EA}"/>
    <cellStyle name="Currency 2" xfId="4" xr:uid="{5F1AEF6D-EFB5-48CF-A248-037FD88E122C}"/>
    <cellStyle name="GreenFormula" xfId="3" xr:uid="{034F3665-E673-4EC1-B93A-8607AA0F4B55}"/>
    <cellStyle name="Normal" xfId="0" builtinId="0"/>
    <cellStyle name="Normal 2" xfId="1" xr:uid="{83F9092D-6E48-4B28-ABAA-91FC0A055F60}"/>
    <cellStyle name="Normal 3" xfId="6" xr:uid="{E50F0A56-982C-43EF-BC7D-7F55F8E0910F}"/>
    <cellStyle name="Percent 2" xfId="5" xr:uid="{6EC5EBF1-F4AD-4702-87B5-C06E7408ED99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DD"/>
      <rgbColor rgb="00A0E0E0"/>
      <rgbColor rgb="00600080"/>
      <rgbColor rgb="00FFA3A3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EE3AD-036E-42FC-AFEE-C1384509B6E5}">
  <sheetPr codeName="Sheet1"/>
  <dimension ref="A1:P11"/>
  <sheetViews>
    <sheetView zoomScale="140" zoomScaleNormal="140" workbookViewId="0">
      <selection activeCell="P6" sqref="P6"/>
    </sheetView>
  </sheetViews>
  <sheetFormatPr baseColWidth="10" defaultColWidth="9.1640625" defaultRowHeight="16" x14ac:dyDescent="0.2"/>
  <cols>
    <col min="1" max="1" width="3.5" style="10" bestFit="1" customWidth="1"/>
    <col min="2" max="2" width="12.1640625" style="5" bestFit="1" customWidth="1"/>
    <col min="3" max="3" width="10" style="5" bestFit="1" customWidth="1"/>
    <col min="4" max="4" width="19.83203125" style="5" bestFit="1" customWidth="1"/>
    <col min="5" max="5" width="17" style="5" bestFit="1" customWidth="1"/>
    <col min="6" max="6" width="16.83203125" style="5" bestFit="1" customWidth="1"/>
    <col min="7" max="7" width="10.1640625" style="5" bestFit="1" customWidth="1"/>
    <col min="8" max="8" width="12" style="5" bestFit="1" customWidth="1"/>
    <col min="9" max="9" width="11" style="5" bestFit="1" customWidth="1"/>
    <col min="10" max="10" width="10.33203125" style="5" bestFit="1" customWidth="1"/>
    <col min="11" max="11" width="12.1640625" style="7" bestFit="1" customWidth="1"/>
    <col min="12" max="12" width="13.5" style="5" customWidth="1"/>
    <col min="13" max="13" width="13.6640625" style="5" bestFit="1" customWidth="1"/>
    <col min="14" max="14" width="10.83203125" style="7" bestFit="1" customWidth="1"/>
    <col min="15" max="15" width="9.83203125" style="5" customWidth="1"/>
    <col min="16" max="16" width="11.1640625" style="5" customWidth="1"/>
    <col min="17" max="16384" width="9.1640625" style="5"/>
  </cols>
  <sheetData>
    <row r="1" spans="1:16" s="11" customFormat="1" ht="30" customHeight="1" x14ac:dyDescent="0.2">
      <c r="A1" s="18" t="s">
        <v>0</v>
      </c>
      <c r="B1" s="22" t="s">
        <v>97</v>
      </c>
      <c r="C1" s="24" t="s">
        <v>81</v>
      </c>
      <c r="D1" s="28" t="s">
        <v>79</v>
      </c>
      <c r="E1" s="28" t="s">
        <v>78</v>
      </c>
      <c r="F1" s="28" t="s">
        <v>80</v>
      </c>
      <c r="G1" s="28" t="s">
        <v>82</v>
      </c>
      <c r="H1" s="28" t="s">
        <v>83</v>
      </c>
      <c r="I1" s="64" t="s">
        <v>84</v>
      </c>
      <c r="J1" s="65"/>
      <c r="K1" s="28" t="s">
        <v>85</v>
      </c>
      <c r="L1" s="38" t="s">
        <v>86</v>
      </c>
      <c r="M1" s="29" t="s">
        <v>87</v>
      </c>
      <c r="N1" s="29" t="s">
        <v>88</v>
      </c>
      <c r="O1" s="54" t="s">
        <v>100</v>
      </c>
      <c r="P1" s="55" t="s">
        <v>101</v>
      </c>
    </row>
    <row r="2" spans="1:16" ht="15" customHeight="1" x14ac:dyDescent="0.2">
      <c r="A2" s="19"/>
      <c r="B2" s="9"/>
      <c r="C2" s="25"/>
      <c r="D2" s="6"/>
      <c r="E2" s="6"/>
      <c r="F2" s="6"/>
      <c r="G2" s="6"/>
      <c r="H2" s="6"/>
      <c r="I2" s="14" t="s">
        <v>98</v>
      </c>
      <c r="J2" s="15"/>
      <c r="K2" s="8"/>
      <c r="L2" s="39"/>
      <c r="M2" s="40"/>
      <c r="N2" s="30"/>
      <c r="O2" s="56"/>
      <c r="P2" s="57"/>
    </row>
    <row r="3" spans="1:16" ht="17" x14ac:dyDescent="0.2">
      <c r="A3" s="44">
        <v>1</v>
      </c>
      <c r="B3" s="45" t="s">
        <v>89</v>
      </c>
      <c r="C3" s="46">
        <v>257</v>
      </c>
      <c r="D3" s="51">
        <f>D$11/8</f>
        <v>103.09</v>
      </c>
      <c r="E3" s="51">
        <f>E$11/$C$11*$C3</f>
        <v>239.524</v>
      </c>
      <c r="F3" s="51">
        <f t="shared" ref="F3:H3" si="0">F$11/$C$11*$C3</f>
        <v>81.48442</v>
      </c>
      <c r="G3" s="51">
        <f t="shared" si="0"/>
        <v>66.264879999999991</v>
      </c>
      <c r="H3" s="51">
        <f t="shared" si="0"/>
        <v>288.40540000000004</v>
      </c>
      <c r="I3" s="47">
        <v>5</v>
      </c>
      <c r="J3" s="52">
        <f>J$11/I$11*I3</f>
        <v>14.746822033898304</v>
      </c>
      <c r="K3" s="53">
        <f>SUM(D3:H3,J3)</f>
        <v>793.51552203389838</v>
      </c>
      <c r="L3" s="49">
        <v>125.73</v>
      </c>
      <c r="M3" s="48">
        <v>449.61</v>
      </c>
      <c r="N3" s="53">
        <f>L3+M3-K3</f>
        <v>-218.17552203389835</v>
      </c>
      <c r="O3" s="58" t="str">
        <f>IF(N3&gt;0,N3,"")</f>
        <v/>
      </c>
      <c r="P3" s="59">
        <f>IF(N3&lt;0,N3,"")</f>
        <v>-218.17552203389835</v>
      </c>
    </row>
    <row r="4" spans="1:16" ht="17" x14ac:dyDescent="0.2">
      <c r="A4" s="20">
        <v>2</v>
      </c>
      <c r="B4" s="4" t="s">
        <v>90</v>
      </c>
      <c r="C4" s="26">
        <v>122</v>
      </c>
      <c r="D4" s="51">
        <f t="shared" ref="D4:D10" si="1">D$11/8</f>
        <v>103.09</v>
      </c>
      <c r="E4" s="51">
        <f t="shared" ref="E4:H10" si="2">E$11/$C$11*$C4</f>
        <v>113.70400000000001</v>
      </c>
      <c r="F4" s="51">
        <f t="shared" si="2"/>
        <v>38.681319999999999</v>
      </c>
      <c r="G4" s="51">
        <f t="shared" si="2"/>
        <v>31.456479999999996</v>
      </c>
      <c r="H4" s="51">
        <f t="shared" si="2"/>
        <v>136.9084</v>
      </c>
      <c r="I4" s="16">
        <v>32</v>
      </c>
      <c r="J4" s="52">
        <f t="shared" ref="J4:J10" si="3">J$11/I$11*I4</f>
        <v>94.379661016949143</v>
      </c>
      <c r="K4" s="53">
        <f t="shared" ref="K4:K10" si="4">SUM(D4:H4,J4)</f>
        <v>518.21986101694915</v>
      </c>
      <c r="L4" s="42">
        <v>-7.76</v>
      </c>
      <c r="M4" s="17">
        <v>746.03</v>
      </c>
      <c r="N4" s="53">
        <f t="shared" ref="N4:N11" si="5">L4+M4-K4</f>
        <v>220.05013898305083</v>
      </c>
      <c r="O4" s="58">
        <f t="shared" ref="O4:O10" si="6">IF(N4&gt;0,N4,"")</f>
        <v>220.05013898305083</v>
      </c>
      <c r="P4" s="59" t="str">
        <f t="shared" ref="P4:P10" si="7">IF(N4&lt;0,N4,"")</f>
        <v/>
      </c>
    </row>
    <row r="5" spans="1:16" ht="17" x14ac:dyDescent="0.2">
      <c r="A5" s="20">
        <v>3</v>
      </c>
      <c r="B5" s="4" t="s">
        <v>91</v>
      </c>
      <c r="C5" s="27">
        <v>122</v>
      </c>
      <c r="D5" s="51">
        <f t="shared" si="1"/>
        <v>103.09</v>
      </c>
      <c r="E5" s="51">
        <f t="shared" si="2"/>
        <v>113.70400000000001</v>
      </c>
      <c r="F5" s="51">
        <f t="shared" si="2"/>
        <v>38.681319999999999</v>
      </c>
      <c r="G5" s="51">
        <f t="shared" si="2"/>
        <v>31.456479999999996</v>
      </c>
      <c r="H5" s="51">
        <f t="shared" si="2"/>
        <v>136.9084</v>
      </c>
      <c r="I5" s="16">
        <v>45</v>
      </c>
      <c r="J5" s="52">
        <f t="shared" si="3"/>
        <v>132.72139830508473</v>
      </c>
      <c r="K5" s="53">
        <f t="shared" si="4"/>
        <v>556.56159830508477</v>
      </c>
      <c r="L5" s="41">
        <v>15.71</v>
      </c>
      <c r="M5" s="17">
        <v>800.03</v>
      </c>
      <c r="N5" s="53">
        <f t="shared" si="5"/>
        <v>259.17840169491524</v>
      </c>
      <c r="O5" s="58">
        <f t="shared" si="6"/>
        <v>259.17840169491524</v>
      </c>
      <c r="P5" s="59" t="str">
        <f t="shared" si="7"/>
        <v/>
      </c>
    </row>
    <row r="6" spans="1:16" ht="17" x14ac:dyDescent="0.2">
      <c r="A6" s="20">
        <v>4</v>
      </c>
      <c r="B6" s="4" t="s">
        <v>92</v>
      </c>
      <c r="C6" s="26">
        <v>117</v>
      </c>
      <c r="D6" s="51">
        <f t="shared" si="1"/>
        <v>103.09</v>
      </c>
      <c r="E6" s="51">
        <f t="shared" si="2"/>
        <v>109.04400000000001</v>
      </c>
      <c r="F6" s="51">
        <f t="shared" si="2"/>
        <v>37.096020000000003</v>
      </c>
      <c r="G6" s="51">
        <f t="shared" si="2"/>
        <v>30.167279999999995</v>
      </c>
      <c r="H6" s="51">
        <f t="shared" si="2"/>
        <v>131.29740000000001</v>
      </c>
      <c r="I6" s="16">
        <v>11</v>
      </c>
      <c r="J6" s="52">
        <f t="shared" si="3"/>
        <v>32.443008474576267</v>
      </c>
      <c r="K6" s="53">
        <f t="shared" si="4"/>
        <v>443.1377084745763</v>
      </c>
      <c r="L6" s="41">
        <v>-160.58000000000001</v>
      </c>
      <c r="M6" s="17">
        <v>118.49</v>
      </c>
      <c r="N6" s="53">
        <f t="shared" si="5"/>
        <v>-485.22770847457633</v>
      </c>
      <c r="O6" s="58" t="str">
        <f t="shared" si="6"/>
        <v/>
      </c>
      <c r="P6" s="59">
        <f t="shared" si="7"/>
        <v>-485.22770847457633</v>
      </c>
    </row>
    <row r="7" spans="1:16" ht="17" x14ac:dyDescent="0.2">
      <c r="A7" s="20">
        <v>5</v>
      </c>
      <c r="B7" s="4" t="s">
        <v>93</v>
      </c>
      <c r="C7" s="27">
        <v>117</v>
      </c>
      <c r="D7" s="51">
        <f t="shared" si="1"/>
        <v>103.09</v>
      </c>
      <c r="E7" s="51">
        <f t="shared" si="2"/>
        <v>109.04400000000001</v>
      </c>
      <c r="F7" s="51">
        <f t="shared" si="2"/>
        <v>37.096020000000003</v>
      </c>
      <c r="G7" s="51">
        <f t="shared" si="2"/>
        <v>30.167279999999995</v>
      </c>
      <c r="H7" s="51">
        <f t="shared" si="2"/>
        <v>131.29740000000001</v>
      </c>
      <c r="I7" s="16">
        <v>6</v>
      </c>
      <c r="J7" s="52">
        <f t="shared" si="3"/>
        <v>17.696186440677963</v>
      </c>
      <c r="K7" s="53">
        <f t="shared" si="4"/>
        <v>428.39088644067795</v>
      </c>
      <c r="L7" s="41">
        <v>-182.14</v>
      </c>
      <c r="M7" s="17">
        <v>688.49</v>
      </c>
      <c r="N7" s="53">
        <f t="shared" si="5"/>
        <v>77.959113559322077</v>
      </c>
      <c r="O7" s="58">
        <f t="shared" si="6"/>
        <v>77.959113559322077</v>
      </c>
      <c r="P7" s="59" t="str">
        <f t="shared" si="7"/>
        <v/>
      </c>
    </row>
    <row r="8" spans="1:16" ht="17" x14ac:dyDescent="0.2">
      <c r="A8" s="20">
        <v>6</v>
      </c>
      <c r="B8" s="4" t="s">
        <v>94</v>
      </c>
      <c r="C8" s="26">
        <v>117</v>
      </c>
      <c r="D8" s="51">
        <f t="shared" si="1"/>
        <v>103.09</v>
      </c>
      <c r="E8" s="51">
        <f t="shared" si="2"/>
        <v>109.04400000000001</v>
      </c>
      <c r="F8" s="51">
        <f t="shared" si="2"/>
        <v>37.096020000000003</v>
      </c>
      <c r="G8" s="51">
        <f t="shared" si="2"/>
        <v>30.167279999999995</v>
      </c>
      <c r="H8" s="51">
        <f t="shared" si="2"/>
        <v>131.29740000000001</v>
      </c>
      <c r="I8" s="16">
        <v>87</v>
      </c>
      <c r="J8" s="52">
        <f t="shared" si="3"/>
        <v>256.5947033898305</v>
      </c>
      <c r="K8" s="53">
        <f t="shared" si="4"/>
        <v>667.28940338983057</v>
      </c>
      <c r="L8" s="41">
        <v>-41.2</v>
      </c>
      <c r="M8" s="17">
        <v>711.49</v>
      </c>
      <c r="N8" s="53">
        <f t="shared" si="5"/>
        <v>3.0005966101693957</v>
      </c>
      <c r="O8" s="58">
        <f t="shared" si="6"/>
        <v>3.0005966101693957</v>
      </c>
      <c r="P8" s="59" t="str">
        <f t="shared" si="7"/>
        <v/>
      </c>
    </row>
    <row r="9" spans="1:16" ht="17" x14ac:dyDescent="0.2">
      <c r="A9" s="20">
        <v>7</v>
      </c>
      <c r="B9" s="4" t="s">
        <v>95</v>
      </c>
      <c r="C9" s="27">
        <v>117</v>
      </c>
      <c r="D9" s="51">
        <f t="shared" si="1"/>
        <v>103.09</v>
      </c>
      <c r="E9" s="51">
        <f t="shared" si="2"/>
        <v>109.04400000000001</v>
      </c>
      <c r="F9" s="51">
        <f t="shared" si="2"/>
        <v>37.096020000000003</v>
      </c>
      <c r="G9" s="51">
        <f t="shared" si="2"/>
        <v>30.167279999999995</v>
      </c>
      <c r="H9" s="51">
        <f t="shared" si="2"/>
        <v>131.29740000000001</v>
      </c>
      <c r="I9" s="16">
        <v>39</v>
      </c>
      <c r="J9" s="52">
        <f t="shared" si="3"/>
        <v>115.02521186440677</v>
      </c>
      <c r="K9" s="53">
        <f t="shared" si="4"/>
        <v>525.71991186440675</v>
      </c>
      <c r="L9" s="41">
        <v>-113.53</v>
      </c>
      <c r="M9" s="17">
        <v>641.49</v>
      </c>
      <c r="N9" s="53">
        <f t="shared" si="5"/>
        <v>2.2400881355932825</v>
      </c>
      <c r="O9" s="58">
        <f t="shared" si="6"/>
        <v>2.2400881355932825</v>
      </c>
      <c r="P9" s="59" t="str">
        <f t="shared" si="7"/>
        <v/>
      </c>
    </row>
    <row r="10" spans="1:16" ht="17" x14ac:dyDescent="0.2">
      <c r="A10" s="21">
        <v>8</v>
      </c>
      <c r="B10" s="23" t="s">
        <v>96</v>
      </c>
      <c r="C10" s="31">
        <v>31</v>
      </c>
      <c r="D10" s="51">
        <f t="shared" si="1"/>
        <v>103.09</v>
      </c>
      <c r="E10" s="51">
        <f t="shared" si="2"/>
        <v>28.892000000000003</v>
      </c>
      <c r="F10" s="51">
        <f t="shared" si="2"/>
        <v>9.8288600000000006</v>
      </c>
      <c r="G10" s="51">
        <f t="shared" si="2"/>
        <v>7.9930399999999988</v>
      </c>
      <c r="H10" s="51">
        <f t="shared" si="2"/>
        <v>34.788200000000003</v>
      </c>
      <c r="I10" s="32">
        <v>11</v>
      </c>
      <c r="J10" s="52">
        <f t="shared" si="3"/>
        <v>32.443008474576267</v>
      </c>
      <c r="K10" s="53">
        <f t="shared" si="4"/>
        <v>217.03510847457628</v>
      </c>
      <c r="L10" s="43">
        <v>458.69</v>
      </c>
      <c r="M10" s="33">
        <v>529</v>
      </c>
      <c r="N10" s="53">
        <f t="shared" si="5"/>
        <v>770.65489152542375</v>
      </c>
      <c r="O10" s="58">
        <f t="shared" si="6"/>
        <v>770.65489152542375</v>
      </c>
      <c r="P10" s="59" t="str">
        <f t="shared" si="7"/>
        <v/>
      </c>
    </row>
    <row r="11" spans="1:16" s="13" customFormat="1" x14ac:dyDescent="0.2">
      <c r="A11" s="12"/>
      <c r="B11" s="50" t="s">
        <v>99</v>
      </c>
      <c r="C11" s="34">
        <f>SUM(C3:C10)</f>
        <v>1000</v>
      </c>
      <c r="D11" s="35">
        <v>824.72</v>
      </c>
      <c r="E11" s="35">
        <v>932</v>
      </c>
      <c r="F11" s="35">
        <v>317.06</v>
      </c>
      <c r="G11" s="35">
        <v>257.83999999999997</v>
      </c>
      <c r="H11" s="35">
        <v>1122.2</v>
      </c>
      <c r="I11" s="36">
        <f>SUM(I3:I10)</f>
        <v>236</v>
      </c>
      <c r="J11" s="37">
        <v>696.05</v>
      </c>
      <c r="K11" s="53">
        <f>SUM(D11:H11,J11)</f>
        <v>4149.8700000000008</v>
      </c>
      <c r="L11" s="35">
        <f>SUM(L3:L10)</f>
        <v>94.920000000000016</v>
      </c>
      <c r="M11" s="35">
        <f>SUM(M3:M10)</f>
        <v>4684.6299999999992</v>
      </c>
      <c r="N11" s="53">
        <f t="shared" si="5"/>
        <v>629.67999999999847</v>
      </c>
    </row>
  </sheetData>
  <mergeCells count="1">
    <mergeCell ref="I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75F1E-97E4-9E41-90F2-9E68F6E73B69}">
  <dimension ref="A1:F12"/>
  <sheetViews>
    <sheetView zoomScale="200" zoomScaleNormal="200" workbookViewId="0">
      <selection activeCell="F12" sqref="F12"/>
    </sheetView>
  </sheetViews>
  <sheetFormatPr baseColWidth="10" defaultRowHeight="13" x14ac:dyDescent="0.15"/>
  <cols>
    <col min="5" max="5" width="14.5" bestFit="1" customWidth="1"/>
  </cols>
  <sheetData>
    <row r="1" spans="1:6" x14ac:dyDescent="0.15">
      <c r="A1" t="s">
        <v>110</v>
      </c>
      <c r="B1" t="s">
        <v>111</v>
      </c>
      <c r="C1" t="s">
        <v>112</v>
      </c>
      <c r="D1" t="s">
        <v>113</v>
      </c>
      <c r="E1" t="s">
        <v>115</v>
      </c>
      <c r="F1" t="s">
        <v>114</v>
      </c>
    </row>
    <row r="2" spans="1:6" x14ac:dyDescent="0.15">
      <c r="A2">
        <v>2021</v>
      </c>
      <c r="B2">
        <v>5000</v>
      </c>
      <c r="C2">
        <v>0</v>
      </c>
      <c r="D2">
        <f>B2+C2</f>
        <v>5000</v>
      </c>
      <c r="E2">
        <f>D2*1.5%</f>
        <v>75</v>
      </c>
      <c r="F2">
        <f>D2+E2</f>
        <v>5075</v>
      </c>
    </row>
    <row r="3" spans="1:6" x14ac:dyDescent="0.15">
      <c r="A3">
        <v>2022</v>
      </c>
      <c r="B3">
        <f>F2</f>
        <v>5075</v>
      </c>
      <c r="C3" s="66">
        <f>PMT(1.5%,10,$B$2)</f>
        <v>-542.17088932519584</v>
      </c>
      <c r="D3">
        <f>B3+C3</f>
        <v>4532.8291106748038</v>
      </c>
      <c r="E3">
        <f>D3*1.5%</f>
        <v>67.992436660122053</v>
      </c>
      <c r="F3">
        <f>D3+E3</f>
        <v>4600.8215473349255</v>
      </c>
    </row>
    <row r="4" spans="1:6" x14ac:dyDescent="0.15">
      <c r="A4">
        <v>2023</v>
      </c>
      <c r="B4">
        <f t="shared" ref="B4:B12" si="0">F3</f>
        <v>4600.8215473349255</v>
      </c>
      <c r="C4" s="66">
        <f t="shared" ref="C4:C12" si="1">PMT(1.5%,10,$B$2)</f>
        <v>-542.17088932519584</v>
      </c>
      <c r="D4">
        <f t="shared" ref="D4:D12" si="2">B4+C4</f>
        <v>4058.6506580097298</v>
      </c>
      <c r="E4">
        <f t="shared" ref="E4:E12" si="3">D4*1.5%</f>
        <v>60.879759870145946</v>
      </c>
      <c r="F4">
        <f t="shared" ref="F4:F12" si="4">D4+E4</f>
        <v>4119.530417879876</v>
      </c>
    </row>
    <row r="5" spans="1:6" x14ac:dyDescent="0.15">
      <c r="A5">
        <v>2024</v>
      </c>
      <c r="B5">
        <f t="shared" si="0"/>
        <v>4119.530417879876</v>
      </c>
      <c r="C5" s="66">
        <f t="shared" si="1"/>
        <v>-542.17088932519584</v>
      </c>
      <c r="D5">
        <f t="shared" si="2"/>
        <v>3577.3595285546803</v>
      </c>
      <c r="E5">
        <f t="shared" si="3"/>
        <v>53.660392928320199</v>
      </c>
      <c r="F5">
        <f t="shared" si="4"/>
        <v>3631.0199214830004</v>
      </c>
    </row>
    <row r="6" spans="1:6" x14ac:dyDescent="0.15">
      <c r="A6">
        <v>2025</v>
      </c>
      <c r="B6">
        <f t="shared" si="0"/>
        <v>3631.0199214830004</v>
      </c>
      <c r="C6" s="66">
        <f t="shared" si="1"/>
        <v>-542.17088932519584</v>
      </c>
      <c r="D6">
        <f t="shared" si="2"/>
        <v>3088.8490321578047</v>
      </c>
      <c r="E6">
        <f t="shared" si="3"/>
        <v>46.33273548236707</v>
      </c>
      <c r="F6">
        <f t="shared" si="4"/>
        <v>3135.1817676401715</v>
      </c>
    </row>
    <row r="7" spans="1:6" x14ac:dyDescent="0.15">
      <c r="A7">
        <v>2026</v>
      </c>
      <c r="B7">
        <f t="shared" si="0"/>
        <v>3135.1817676401715</v>
      </c>
      <c r="C7" s="66">
        <f t="shared" si="1"/>
        <v>-542.17088932519584</v>
      </c>
      <c r="D7">
        <f t="shared" si="2"/>
        <v>2593.0108783149758</v>
      </c>
      <c r="E7">
        <f t="shared" si="3"/>
        <v>38.895163174724637</v>
      </c>
      <c r="F7">
        <f t="shared" si="4"/>
        <v>2631.9060414897003</v>
      </c>
    </row>
    <row r="8" spans="1:6" x14ac:dyDescent="0.15">
      <c r="A8">
        <v>2027</v>
      </c>
      <c r="B8">
        <f t="shared" si="0"/>
        <v>2631.9060414897003</v>
      </c>
      <c r="C8" s="66">
        <f t="shared" si="1"/>
        <v>-542.17088932519584</v>
      </c>
      <c r="D8">
        <f t="shared" si="2"/>
        <v>2089.7351521645046</v>
      </c>
      <c r="E8">
        <f t="shared" si="3"/>
        <v>31.346027282467567</v>
      </c>
      <c r="F8">
        <f t="shared" si="4"/>
        <v>2121.0811794469723</v>
      </c>
    </row>
    <row r="9" spans="1:6" x14ac:dyDescent="0.15">
      <c r="A9">
        <v>2028</v>
      </c>
      <c r="B9">
        <f t="shared" si="0"/>
        <v>2121.0811794469723</v>
      </c>
      <c r="C9" s="66">
        <f t="shared" si="1"/>
        <v>-542.17088932519584</v>
      </c>
      <c r="D9">
        <f t="shared" si="2"/>
        <v>1578.9102901217766</v>
      </c>
      <c r="E9">
        <f t="shared" si="3"/>
        <v>23.683654351826647</v>
      </c>
      <c r="F9">
        <f t="shared" si="4"/>
        <v>1602.5939444736032</v>
      </c>
    </row>
    <row r="10" spans="1:6" x14ac:dyDescent="0.15">
      <c r="A10">
        <v>2029</v>
      </c>
      <c r="B10">
        <f t="shared" si="0"/>
        <v>1602.5939444736032</v>
      </c>
      <c r="C10" s="66">
        <f t="shared" si="1"/>
        <v>-542.17088932519584</v>
      </c>
      <c r="D10">
        <f t="shared" si="2"/>
        <v>1060.4230551484075</v>
      </c>
      <c r="E10">
        <f t="shared" si="3"/>
        <v>15.906345827226112</v>
      </c>
      <c r="F10">
        <f t="shared" si="4"/>
        <v>1076.3294009756335</v>
      </c>
    </row>
    <row r="11" spans="1:6" x14ac:dyDescent="0.15">
      <c r="A11">
        <v>2030</v>
      </c>
      <c r="B11">
        <f t="shared" si="0"/>
        <v>1076.3294009756335</v>
      </c>
      <c r="C11" s="66">
        <f t="shared" si="1"/>
        <v>-542.17088932519584</v>
      </c>
      <c r="D11">
        <f t="shared" si="2"/>
        <v>534.15851165043762</v>
      </c>
      <c r="E11">
        <f t="shared" si="3"/>
        <v>8.0123776747565643</v>
      </c>
      <c r="F11">
        <f t="shared" si="4"/>
        <v>542.17088932519414</v>
      </c>
    </row>
    <row r="12" spans="1:6" x14ac:dyDescent="0.15">
      <c r="A12">
        <v>2031</v>
      </c>
      <c r="B12">
        <f t="shared" si="0"/>
        <v>542.17088932519414</v>
      </c>
      <c r="C12" s="66">
        <f t="shared" si="1"/>
        <v>-542.17088932519584</v>
      </c>
      <c r="D12">
        <f t="shared" si="2"/>
        <v>-1.7053025658242404E-12</v>
      </c>
      <c r="E12">
        <f t="shared" si="3"/>
        <v>-2.5579538487363604E-14</v>
      </c>
      <c r="F12">
        <f t="shared" si="4"/>
        <v>-1.730882104311604E-12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CD117-4E69-480D-859F-49569399AA59}">
  <sheetPr codeName="Sheet2"/>
  <dimension ref="A1:N15"/>
  <sheetViews>
    <sheetView zoomScale="200" zoomScaleNormal="200" workbookViewId="0">
      <selection activeCell="B10" sqref="B10"/>
    </sheetView>
  </sheetViews>
  <sheetFormatPr baseColWidth="10" defaultColWidth="9.1640625" defaultRowHeight="16" x14ac:dyDescent="0.2"/>
  <cols>
    <col min="1" max="1" width="12.83203125" style="61" bestFit="1" customWidth="1"/>
    <col min="2" max="4" width="11.6640625" style="2" bestFit="1" customWidth="1"/>
    <col min="5" max="16384" width="9.1640625" style="1"/>
  </cols>
  <sheetData>
    <row r="1" spans="1:14" s="61" customFormat="1" x14ac:dyDescent="0.2">
      <c r="A1" s="60"/>
      <c r="B1" s="62" t="s">
        <v>105</v>
      </c>
      <c r="C1" s="62" t="s">
        <v>106</v>
      </c>
      <c r="D1" s="62" t="s">
        <v>107</v>
      </c>
    </row>
    <row r="2" spans="1:14" x14ac:dyDescent="0.2">
      <c r="A2" s="60" t="s">
        <v>102</v>
      </c>
      <c r="B2" s="63">
        <v>100</v>
      </c>
      <c r="C2" s="2">
        <v>400</v>
      </c>
      <c r="D2" s="2">
        <v>50</v>
      </c>
    </row>
    <row r="3" spans="1:14" x14ac:dyDescent="0.2">
      <c r="A3" s="60" t="s">
        <v>103</v>
      </c>
      <c r="B3" s="63">
        <v>320</v>
      </c>
      <c r="C3" s="2">
        <v>1500</v>
      </c>
      <c r="D3" s="2">
        <v>50</v>
      </c>
    </row>
    <row r="4" spans="1:14" x14ac:dyDescent="0.2">
      <c r="A4" s="60" t="s">
        <v>104</v>
      </c>
      <c r="B4" s="63">
        <v>5</v>
      </c>
      <c r="C4" s="2">
        <v>10</v>
      </c>
      <c r="D4" s="2">
        <v>2</v>
      </c>
    </row>
    <row r="5" spans="1:14" x14ac:dyDescent="0.2">
      <c r="A5" s="60" t="s">
        <v>117</v>
      </c>
      <c r="B5" s="67">
        <v>0</v>
      </c>
      <c r="C5" s="68">
        <v>28</v>
      </c>
      <c r="D5" s="68">
        <v>1140</v>
      </c>
    </row>
    <row r="7" spans="1:14" x14ac:dyDescent="0.2">
      <c r="A7" s="61" t="s">
        <v>116</v>
      </c>
      <c r="B7" s="69">
        <f>SUMPRODUCT(B5:D5,B2:D2)</f>
        <v>68200</v>
      </c>
    </row>
    <row r="8" spans="1:14" x14ac:dyDescent="0.2">
      <c r="A8" s="61" t="s">
        <v>118</v>
      </c>
      <c r="B8" s="2">
        <f>SUMPRODUCT(B5:D5,B3:D3)</f>
        <v>99000</v>
      </c>
      <c r="C8" s="2" t="s">
        <v>119</v>
      </c>
      <c r="D8" s="2">
        <v>100000</v>
      </c>
    </row>
    <row r="9" spans="1:14" x14ac:dyDescent="0.2">
      <c r="A9" s="61" t="s">
        <v>120</v>
      </c>
      <c r="B9" s="2">
        <f>SUMPRODUCT(B5:D5,B4:D4)</f>
        <v>2560</v>
      </c>
      <c r="C9" s="2" t="s">
        <v>119</v>
      </c>
      <c r="D9" s="2">
        <v>2560</v>
      </c>
    </row>
    <row r="10" spans="1:14" x14ac:dyDescent="0.2">
      <c r="A10" s="61" t="s">
        <v>121</v>
      </c>
    </row>
    <row r="15" spans="1:14" x14ac:dyDescent="0.2">
      <c r="N15"/>
    </row>
  </sheetData>
  <phoneticPr fontId="1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9403B-0467-4173-B729-773D60D0D7B1}">
  <sheetPr codeName="Sheet3"/>
  <dimension ref="A1:H77"/>
  <sheetViews>
    <sheetView tabSelected="1" workbookViewId="0">
      <selection sqref="A1:A1048576"/>
    </sheetView>
  </sheetViews>
  <sheetFormatPr baseColWidth="10" defaultColWidth="8.83203125" defaultRowHeight="13" x14ac:dyDescent="0.15"/>
  <cols>
    <col min="1" max="1" width="81.1640625" customWidth="1"/>
  </cols>
  <sheetData>
    <row r="1" spans="1:8" s="3" customFormat="1" x14ac:dyDescent="0.15">
      <c r="A1" s="3" t="s">
        <v>75</v>
      </c>
      <c r="G1" s="3" t="s">
        <v>108</v>
      </c>
      <c r="H1" s="3" t="s">
        <v>109</v>
      </c>
    </row>
    <row r="2" spans="1:8" x14ac:dyDescent="0.15">
      <c r="A2" s="70" t="s">
        <v>1</v>
      </c>
      <c r="G2">
        <v>480</v>
      </c>
      <c r="H2">
        <v>475</v>
      </c>
    </row>
    <row r="3" spans="1:8" x14ac:dyDescent="0.15">
      <c r="A3" s="70" t="s">
        <v>2</v>
      </c>
      <c r="H3">
        <v>321</v>
      </c>
    </row>
    <row r="4" spans="1:8" x14ac:dyDescent="0.15">
      <c r="A4" s="70" t="s">
        <v>3</v>
      </c>
      <c r="H4">
        <v>117</v>
      </c>
    </row>
    <row r="5" spans="1:8" x14ac:dyDescent="0.15">
      <c r="A5" s="70" t="s">
        <v>4</v>
      </c>
      <c r="H5">
        <v>344</v>
      </c>
    </row>
    <row r="6" spans="1:8" x14ac:dyDescent="0.15">
      <c r="A6" s="70" t="s">
        <v>5</v>
      </c>
      <c r="H6">
        <v>411</v>
      </c>
    </row>
    <row r="7" spans="1:8" x14ac:dyDescent="0.15">
      <c r="A7" s="70" t="s">
        <v>6</v>
      </c>
      <c r="H7">
        <v>759</v>
      </c>
    </row>
    <row r="8" spans="1:8" x14ac:dyDescent="0.15">
      <c r="A8" s="70" t="s">
        <v>7</v>
      </c>
      <c r="H8">
        <v>878</v>
      </c>
    </row>
    <row r="9" spans="1:8" x14ac:dyDescent="0.15">
      <c r="A9" s="70" t="s">
        <v>8</v>
      </c>
      <c r="H9">
        <v>41</v>
      </c>
    </row>
    <row r="10" spans="1:8" x14ac:dyDescent="0.15">
      <c r="A10" s="70" t="s">
        <v>9</v>
      </c>
      <c r="H10">
        <v>142</v>
      </c>
    </row>
    <row r="11" spans="1:8" x14ac:dyDescent="0.15">
      <c r="A11" s="70" t="s">
        <v>10</v>
      </c>
      <c r="H11">
        <v>128</v>
      </c>
    </row>
    <row r="12" spans="1:8" x14ac:dyDescent="0.15">
      <c r="A12" s="70" t="s">
        <v>11</v>
      </c>
      <c r="H12">
        <v>946</v>
      </c>
    </row>
    <row r="13" spans="1:8" x14ac:dyDescent="0.15">
      <c r="A13" s="70" t="s">
        <v>12</v>
      </c>
      <c r="H13">
        <v>602</v>
      </c>
    </row>
    <row r="14" spans="1:8" x14ac:dyDescent="0.15">
      <c r="A14" s="70" t="s">
        <v>13</v>
      </c>
      <c r="H14">
        <v>557</v>
      </c>
    </row>
    <row r="15" spans="1:8" x14ac:dyDescent="0.15">
      <c r="A15" t="s">
        <v>14</v>
      </c>
      <c r="H15">
        <v>864</v>
      </c>
    </row>
    <row r="16" spans="1:8" x14ac:dyDescent="0.15">
      <c r="A16" s="70" t="s">
        <v>15</v>
      </c>
      <c r="H16">
        <v>728</v>
      </c>
    </row>
    <row r="17" spans="1:8" x14ac:dyDescent="0.15">
      <c r="A17" s="70" t="s">
        <v>16</v>
      </c>
      <c r="H17">
        <v>583</v>
      </c>
    </row>
    <row r="18" spans="1:8" x14ac:dyDescent="0.15">
      <c r="A18" t="s">
        <v>17</v>
      </c>
      <c r="H18">
        <v>904</v>
      </c>
    </row>
    <row r="19" spans="1:8" x14ac:dyDescent="0.15">
      <c r="A19" s="70" t="s">
        <v>18</v>
      </c>
      <c r="H19">
        <v>798</v>
      </c>
    </row>
    <row r="20" spans="1:8" x14ac:dyDescent="0.15">
      <c r="A20" s="70" t="s">
        <v>19</v>
      </c>
      <c r="H20">
        <v>552</v>
      </c>
    </row>
    <row r="21" spans="1:8" x14ac:dyDescent="0.15">
      <c r="A21" s="70" t="s">
        <v>20</v>
      </c>
      <c r="H21">
        <v>272</v>
      </c>
    </row>
    <row r="22" spans="1:8" x14ac:dyDescent="0.15">
      <c r="A22" s="70" t="s">
        <v>21</v>
      </c>
      <c r="H22">
        <v>174</v>
      </c>
    </row>
    <row r="23" spans="1:8" x14ac:dyDescent="0.15">
      <c r="A23" s="70" t="s">
        <v>22</v>
      </c>
      <c r="H23">
        <v>433</v>
      </c>
    </row>
    <row r="24" spans="1:8" x14ac:dyDescent="0.15">
      <c r="A24" s="70" t="s">
        <v>23</v>
      </c>
      <c r="H24">
        <v>750</v>
      </c>
    </row>
    <row r="25" spans="1:8" x14ac:dyDescent="0.15">
      <c r="A25" s="70" t="s">
        <v>24</v>
      </c>
      <c r="H25">
        <v>695</v>
      </c>
    </row>
    <row r="26" spans="1:8" x14ac:dyDescent="0.15">
      <c r="A26" s="70" t="s">
        <v>25</v>
      </c>
      <c r="H26">
        <v>695</v>
      </c>
    </row>
    <row r="27" spans="1:8" x14ac:dyDescent="0.15">
      <c r="A27" s="70" t="s">
        <v>26</v>
      </c>
      <c r="H27">
        <v>678</v>
      </c>
    </row>
    <row r="28" spans="1:8" x14ac:dyDescent="0.15">
      <c r="A28" s="70" t="s">
        <v>27</v>
      </c>
      <c r="H28">
        <v>618</v>
      </c>
    </row>
    <row r="29" spans="1:8" x14ac:dyDescent="0.15">
      <c r="A29" s="70" t="s">
        <v>28</v>
      </c>
      <c r="H29">
        <v>321</v>
      </c>
    </row>
    <row r="30" spans="1:8" x14ac:dyDescent="0.15">
      <c r="A30" s="70" t="s">
        <v>29</v>
      </c>
      <c r="H30">
        <v>20</v>
      </c>
    </row>
    <row r="31" spans="1:8" x14ac:dyDescent="0.15">
      <c r="A31" t="s">
        <v>76</v>
      </c>
    </row>
    <row r="32" spans="1:8" x14ac:dyDescent="0.15">
      <c r="A32" s="70" t="s">
        <v>77</v>
      </c>
    </row>
    <row r="33" spans="1:1" x14ac:dyDescent="0.15">
      <c r="A33" s="70" t="s">
        <v>30</v>
      </c>
    </row>
    <row r="34" spans="1:1" x14ac:dyDescent="0.15">
      <c r="A34" t="s">
        <v>31</v>
      </c>
    </row>
    <row r="35" spans="1:1" x14ac:dyDescent="0.15">
      <c r="A35" s="70" t="s">
        <v>32</v>
      </c>
    </row>
    <row r="36" spans="1:1" x14ac:dyDescent="0.15">
      <c r="A36" s="70" t="s">
        <v>33</v>
      </c>
    </row>
    <row r="37" spans="1:1" x14ac:dyDescent="0.15">
      <c r="A37" s="70" t="s">
        <v>34</v>
      </c>
    </row>
    <row r="38" spans="1:1" x14ac:dyDescent="0.15">
      <c r="A38" s="70" t="s">
        <v>35</v>
      </c>
    </row>
    <row r="39" spans="1:1" x14ac:dyDescent="0.15">
      <c r="A39" s="70" t="s">
        <v>36</v>
      </c>
    </row>
    <row r="40" spans="1:1" x14ac:dyDescent="0.15">
      <c r="A40" s="70" t="s">
        <v>37</v>
      </c>
    </row>
    <row r="41" spans="1:1" x14ac:dyDescent="0.15">
      <c r="A41" s="70" t="s">
        <v>38</v>
      </c>
    </row>
    <row r="42" spans="1:1" x14ac:dyDescent="0.15">
      <c r="A42" s="70" t="s">
        <v>39</v>
      </c>
    </row>
    <row r="43" spans="1:1" x14ac:dyDescent="0.15">
      <c r="A43" s="70" t="s">
        <v>40</v>
      </c>
    </row>
    <row r="44" spans="1:1" x14ac:dyDescent="0.15">
      <c r="A44" s="70" t="s">
        <v>41</v>
      </c>
    </row>
    <row r="45" spans="1:1" x14ac:dyDescent="0.15">
      <c r="A45" s="70" t="s">
        <v>42</v>
      </c>
    </row>
    <row r="46" spans="1:1" x14ac:dyDescent="0.15">
      <c r="A46" s="70" t="s">
        <v>43</v>
      </c>
    </row>
    <row r="47" spans="1:1" x14ac:dyDescent="0.15">
      <c r="A47" s="70" t="s">
        <v>44</v>
      </c>
    </row>
    <row r="48" spans="1:1" x14ac:dyDescent="0.15">
      <c r="A48" s="70" t="s">
        <v>45</v>
      </c>
    </row>
    <row r="49" spans="1:1" x14ac:dyDescent="0.15">
      <c r="A49" s="70" t="s">
        <v>46</v>
      </c>
    </row>
    <row r="50" spans="1:1" x14ac:dyDescent="0.15">
      <c r="A50" s="70" t="s">
        <v>47</v>
      </c>
    </row>
    <row r="51" spans="1:1" x14ac:dyDescent="0.15">
      <c r="A51" t="s">
        <v>48</v>
      </c>
    </row>
    <row r="52" spans="1:1" x14ac:dyDescent="0.15">
      <c r="A52" s="70" t="s">
        <v>49</v>
      </c>
    </row>
    <row r="53" spans="1:1" x14ac:dyDescent="0.15">
      <c r="A53" t="s">
        <v>50</v>
      </c>
    </row>
    <row r="54" spans="1:1" x14ac:dyDescent="0.15">
      <c r="A54" s="70" t="s">
        <v>51</v>
      </c>
    </row>
    <row r="55" spans="1:1" x14ac:dyDescent="0.15">
      <c r="A55" s="70" t="s">
        <v>52</v>
      </c>
    </row>
    <row r="56" spans="1:1" x14ac:dyDescent="0.15">
      <c r="A56" s="70" t="s">
        <v>53</v>
      </c>
    </row>
    <row r="57" spans="1:1" x14ac:dyDescent="0.15">
      <c r="A57" s="70" t="s">
        <v>54</v>
      </c>
    </row>
    <row r="58" spans="1:1" x14ac:dyDescent="0.15">
      <c r="A58" s="70" t="s">
        <v>55</v>
      </c>
    </row>
    <row r="59" spans="1:1" x14ac:dyDescent="0.15">
      <c r="A59" s="70" t="s">
        <v>56</v>
      </c>
    </row>
    <row r="60" spans="1:1" x14ac:dyDescent="0.15">
      <c r="A60" s="70" t="s">
        <v>57</v>
      </c>
    </row>
    <row r="61" spans="1:1" x14ac:dyDescent="0.15">
      <c r="A61" t="s">
        <v>58</v>
      </c>
    </row>
    <row r="62" spans="1:1" x14ac:dyDescent="0.15">
      <c r="A62" s="70" t="s">
        <v>59</v>
      </c>
    </row>
    <row r="63" spans="1:1" x14ac:dyDescent="0.15">
      <c r="A63" s="70" t="s">
        <v>60</v>
      </c>
    </row>
    <row r="64" spans="1:1" x14ac:dyDescent="0.15">
      <c r="A64" t="s">
        <v>61</v>
      </c>
    </row>
    <row r="65" spans="1:1" x14ac:dyDescent="0.15">
      <c r="A65" s="70" t="s">
        <v>62</v>
      </c>
    </row>
    <row r="66" spans="1:1" x14ac:dyDescent="0.15">
      <c r="A66" s="70" t="s">
        <v>63</v>
      </c>
    </row>
    <row r="67" spans="1:1" x14ac:dyDescent="0.15">
      <c r="A67" s="70" t="s">
        <v>64</v>
      </c>
    </row>
    <row r="68" spans="1:1" x14ac:dyDescent="0.15">
      <c r="A68" s="70" t="s">
        <v>65</v>
      </c>
    </row>
    <row r="69" spans="1:1" x14ac:dyDescent="0.15">
      <c r="A69" s="70" t="s">
        <v>66</v>
      </c>
    </row>
    <row r="70" spans="1:1" x14ac:dyDescent="0.15">
      <c r="A70" s="70" t="s">
        <v>67</v>
      </c>
    </row>
    <row r="71" spans="1:1" x14ac:dyDescent="0.15">
      <c r="A71" s="70" t="s">
        <v>68</v>
      </c>
    </row>
    <row r="72" spans="1:1" x14ac:dyDescent="0.15">
      <c r="A72" s="70" t="s">
        <v>69</v>
      </c>
    </row>
    <row r="73" spans="1:1" x14ac:dyDescent="0.15">
      <c r="A73" s="70" t="s">
        <v>70</v>
      </c>
    </row>
    <row r="74" spans="1:1" x14ac:dyDescent="0.15">
      <c r="A74" t="s">
        <v>71</v>
      </c>
    </row>
    <row r="75" spans="1:1" x14ac:dyDescent="0.15">
      <c r="A75" s="70" t="s">
        <v>72</v>
      </c>
    </row>
    <row r="76" spans="1:1" x14ac:dyDescent="0.15">
      <c r="A76" s="70" t="s">
        <v>73</v>
      </c>
    </row>
    <row r="77" spans="1:1" x14ac:dyDescent="0.15">
      <c r="A77" s="70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Balance</vt:lpstr>
      <vt:lpstr>Sheet1</vt:lpstr>
      <vt:lpstr>Solver</vt:lpstr>
      <vt:lpstr>Link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Coletti</dc:creator>
  <cp:lastModifiedBy>Microsoft Office User</cp:lastModifiedBy>
  <cp:lastPrinted>2007-07-04T07:37:34Z</cp:lastPrinted>
  <dcterms:created xsi:type="dcterms:W3CDTF">1998-03-18T18:53:45Z</dcterms:created>
  <dcterms:modified xsi:type="dcterms:W3CDTF">2021-08-05T16:22:34Z</dcterms:modified>
</cp:coreProperties>
</file>