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olo\Desktop\"/>
    </mc:Choice>
  </mc:AlternateContent>
  <bookViews>
    <workbookView xWindow="0" yWindow="0" windowWidth="24000" windowHeight="9885" firstSheet="1" activeTab="5"/>
  </bookViews>
  <sheets>
    <sheet name="Sheet5" sheetId="5" r:id="rId1"/>
    <sheet name="Sheet1" sheetId="1" r:id="rId2"/>
    <sheet name="Chart1" sheetId="6" r:id="rId3"/>
    <sheet name="Sheet2" sheetId="2" r:id="rId4"/>
    <sheet name="Scenario Summary" sheetId="7" r:id="rId5"/>
    <sheet name="Sheet7" sheetId="8" r:id="rId6"/>
    <sheet name="Sheet3" sheetId="3" r:id="rId7"/>
  </sheets>
  <definedNames>
    <definedName name="_xlnm._FilterDatabase" localSheetId="1" hidden="1">Sheet1!$A$1:$N$7468</definedName>
    <definedName name="perc_high">Sheet3!$B$4</definedName>
    <definedName name="profit_high">Sheet3!$C$7</definedName>
    <definedName name="profit_low">Sheet3!$C$8</definedName>
    <definedName name="total_profit">Sheet3!$C$10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8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2" i="2"/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2" i="1"/>
  <c r="Q3" i="1"/>
  <c r="R3" i="1" s="1"/>
  <c r="Q4" i="1"/>
  <c r="R4" i="1" s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3" i="1"/>
  <c r="R23" i="1" s="1"/>
  <c r="Q24" i="1"/>
  <c r="R24" i="1" s="1"/>
  <c r="Q25" i="1"/>
  <c r="R25" i="1" s="1"/>
  <c r="Q26" i="1"/>
  <c r="R26" i="1" s="1"/>
  <c r="Q27" i="1"/>
  <c r="R27" i="1" s="1"/>
  <c r="Q28" i="1"/>
  <c r="R28" i="1" s="1"/>
  <c r="Q29" i="1"/>
  <c r="R29" i="1" s="1"/>
  <c r="Q30" i="1"/>
  <c r="R30" i="1" s="1"/>
  <c r="Q31" i="1"/>
  <c r="R31" i="1" s="1"/>
  <c r="Q32" i="1"/>
  <c r="R32" i="1" s="1"/>
  <c r="Q33" i="1"/>
  <c r="R33" i="1" s="1"/>
  <c r="Q34" i="1"/>
  <c r="R34" i="1" s="1"/>
  <c r="Q35" i="1"/>
  <c r="R35" i="1" s="1"/>
  <c r="Q36" i="1"/>
  <c r="R36" i="1" s="1"/>
  <c r="Q37" i="1"/>
  <c r="R37" i="1" s="1"/>
  <c r="Q38" i="1"/>
  <c r="R38" i="1" s="1"/>
  <c r="Q39" i="1"/>
  <c r="R39" i="1" s="1"/>
  <c r="Q40" i="1"/>
  <c r="R40" i="1" s="1"/>
  <c r="Q41" i="1"/>
  <c r="R41" i="1" s="1"/>
  <c r="Q42" i="1"/>
  <c r="R42" i="1" s="1"/>
  <c r="Q43" i="1"/>
  <c r="R43" i="1" s="1"/>
  <c r="Q44" i="1"/>
  <c r="R44" i="1" s="1"/>
  <c r="Q45" i="1"/>
  <c r="R45" i="1" s="1"/>
  <c r="Q46" i="1"/>
  <c r="R46" i="1" s="1"/>
  <c r="Q47" i="1"/>
  <c r="R47" i="1" s="1"/>
  <c r="Q48" i="1"/>
  <c r="R48" i="1" s="1"/>
  <c r="Q49" i="1"/>
  <c r="R49" i="1" s="1"/>
  <c r="Q50" i="1"/>
  <c r="R50" i="1" s="1"/>
  <c r="Q51" i="1"/>
  <c r="R51" i="1" s="1"/>
  <c r="Q52" i="1"/>
  <c r="R52" i="1" s="1"/>
  <c r="Q53" i="1"/>
  <c r="R53" i="1" s="1"/>
  <c r="Q54" i="1"/>
  <c r="R54" i="1" s="1"/>
  <c r="Q55" i="1"/>
  <c r="R55" i="1" s="1"/>
  <c r="Q56" i="1"/>
  <c r="R56" i="1" s="1"/>
  <c r="Q57" i="1"/>
  <c r="R57" i="1" s="1"/>
  <c r="Q58" i="1"/>
  <c r="R58" i="1" s="1"/>
  <c r="Q59" i="1"/>
  <c r="R59" i="1" s="1"/>
  <c r="Q60" i="1"/>
  <c r="R60" i="1" s="1"/>
  <c r="Q61" i="1"/>
  <c r="R61" i="1" s="1"/>
  <c r="Q62" i="1"/>
  <c r="R62" i="1" s="1"/>
  <c r="Q63" i="1"/>
  <c r="R63" i="1" s="1"/>
  <c r="Q64" i="1"/>
  <c r="R64" i="1" s="1"/>
  <c r="Q65" i="1"/>
  <c r="R65" i="1" s="1"/>
  <c r="Q66" i="1"/>
  <c r="R66" i="1" s="1"/>
  <c r="Q67" i="1"/>
  <c r="R67" i="1" s="1"/>
  <c r="Q68" i="1"/>
  <c r="R68" i="1" s="1"/>
  <c r="Q69" i="1"/>
  <c r="R69" i="1" s="1"/>
  <c r="Q70" i="1"/>
  <c r="R70" i="1" s="1"/>
  <c r="Q71" i="1"/>
  <c r="R71" i="1" s="1"/>
  <c r="Q72" i="1"/>
  <c r="R72" i="1" s="1"/>
  <c r="Q73" i="1"/>
  <c r="R73" i="1" s="1"/>
  <c r="Q74" i="1"/>
  <c r="R74" i="1" s="1"/>
  <c r="Q75" i="1"/>
  <c r="R75" i="1" s="1"/>
  <c r="Q76" i="1"/>
  <c r="R76" i="1" s="1"/>
  <c r="Q77" i="1"/>
  <c r="R77" i="1" s="1"/>
  <c r="Q78" i="1"/>
  <c r="R78" i="1" s="1"/>
  <c r="Q79" i="1"/>
  <c r="R79" i="1" s="1"/>
  <c r="Q80" i="1"/>
  <c r="R80" i="1" s="1"/>
  <c r="Q81" i="1"/>
  <c r="R81" i="1" s="1"/>
  <c r="Q82" i="1"/>
  <c r="R82" i="1" s="1"/>
  <c r="Q83" i="1"/>
  <c r="R83" i="1" s="1"/>
  <c r="Q84" i="1"/>
  <c r="R84" i="1" s="1"/>
  <c r="Q85" i="1"/>
  <c r="R85" i="1" s="1"/>
  <c r="Q86" i="1"/>
  <c r="R86" i="1" s="1"/>
  <c r="Q87" i="1"/>
  <c r="R87" i="1" s="1"/>
  <c r="Q88" i="1"/>
  <c r="R88" i="1" s="1"/>
  <c r="Q89" i="1"/>
  <c r="R89" i="1" s="1"/>
  <c r="Q90" i="1"/>
  <c r="R90" i="1" s="1"/>
  <c r="Q91" i="1"/>
  <c r="R91" i="1" s="1"/>
  <c r="Q92" i="1"/>
  <c r="R92" i="1" s="1"/>
  <c r="Q93" i="1"/>
  <c r="R93" i="1" s="1"/>
  <c r="Q94" i="1"/>
  <c r="R94" i="1" s="1"/>
  <c r="Q95" i="1"/>
  <c r="R95" i="1" s="1"/>
  <c r="Q96" i="1"/>
  <c r="R96" i="1" s="1"/>
  <c r="Q97" i="1"/>
  <c r="R97" i="1" s="1"/>
  <c r="Q98" i="1"/>
  <c r="R98" i="1" s="1"/>
  <c r="Q99" i="1"/>
  <c r="R99" i="1" s="1"/>
  <c r="Q100" i="1"/>
  <c r="R100" i="1" s="1"/>
  <c r="Q101" i="1"/>
  <c r="R101" i="1" s="1"/>
  <c r="Q2" i="1"/>
  <c r="R2" i="1" s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2" i="1"/>
  <c r="B8" i="3" l="1"/>
  <c r="B7" i="3"/>
  <c r="C10" i="3" s="1"/>
  <c r="C11" i="2"/>
  <c r="C16" i="2"/>
  <c r="C7" i="2"/>
  <c r="C5" i="2"/>
  <c r="C8" i="2"/>
  <c r="C13" i="2"/>
  <c r="C6" i="2"/>
  <c r="C15" i="2"/>
  <c r="C14" i="2"/>
  <c r="C4" i="2"/>
  <c r="C2" i="2"/>
  <c r="C3" i="2"/>
  <c r="C10" i="2"/>
  <c r="C12" i="2"/>
  <c r="C9" i="2"/>
</calcChain>
</file>

<file path=xl/sharedStrings.xml><?xml version="1.0" encoding="utf-8"?>
<sst xmlns="http://schemas.openxmlformats.org/spreadsheetml/2006/main" count="487" uniqueCount="179">
  <si>
    <t>N</t>
  </si>
  <si>
    <t>NEG</t>
  </si>
  <si>
    <t>RETI BANCARIE HOLDING</t>
  </si>
  <si>
    <t>RTBN</t>
  </si>
  <si>
    <t>UNIPOL</t>
  </si>
  <si>
    <t>UNI</t>
  </si>
  <si>
    <t>MARIELLA BURANI</t>
  </si>
  <si>
    <t>MBFG</t>
  </si>
  <si>
    <t>TELECOM ITALIA</t>
  </si>
  <si>
    <t>TIT</t>
  </si>
  <si>
    <t>S</t>
  </si>
  <si>
    <t>UNICREDITO ITALIANO</t>
  </si>
  <si>
    <t>UC</t>
  </si>
  <si>
    <t>CEMENTIR</t>
  </si>
  <si>
    <t>CEM</t>
  </si>
  <si>
    <t>ENEL</t>
  </si>
  <si>
    <t>ENI</t>
  </si>
  <si>
    <t>AEDES</t>
  </si>
  <si>
    <t>AE</t>
  </si>
  <si>
    <t>BANCA INTESA</t>
  </si>
  <si>
    <t>BIN</t>
  </si>
  <si>
    <t>SAES GETTERS</t>
  </si>
  <si>
    <t>SG</t>
  </si>
  <si>
    <t>RECORDATI</t>
  </si>
  <si>
    <t>REC</t>
  </si>
  <si>
    <t xml:space="preserve">AUTOSTRADE </t>
  </si>
  <si>
    <t>AUTO</t>
  </si>
  <si>
    <t>BANCA POPOLARE ETRURIA E LAZIO</t>
  </si>
  <si>
    <t>PEL</t>
  </si>
  <si>
    <t>IFIL</t>
  </si>
  <si>
    <t>IFL</t>
  </si>
  <si>
    <t>RCS MEDIAGROUP</t>
  </si>
  <si>
    <t>RCS</t>
  </si>
  <si>
    <t>CASSA RISPARMIO DI FIRENZE</t>
  </si>
  <si>
    <t>CFI</t>
  </si>
  <si>
    <t>AMGA</t>
  </si>
  <si>
    <t>AMG</t>
  </si>
  <si>
    <t>FONDIARIA - SAI</t>
  </si>
  <si>
    <t>FSA</t>
  </si>
  <si>
    <t>SIAS</t>
  </si>
  <si>
    <t>SIS</t>
  </si>
  <si>
    <t>MEDIOBANCA</t>
  </si>
  <si>
    <t>MB</t>
  </si>
  <si>
    <t>IFI PRV</t>
  </si>
  <si>
    <t>IFP</t>
  </si>
  <si>
    <t>BANCA LOMBARDA</t>
  </si>
  <si>
    <t>BL</t>
  </si>
  <si>
    <t>SAN PAOLO IMI</t>
  </si>
  <si>
    <t>SPI</t>
  </si>
  <si>
    <t>VITTORIA ASSICURAZIONI</t>
  </si>
  <si>
    <t>VAS</t>
  </si>
  <si>
    <t>BANCA INTERMOBILIARE</t>
  </si>
  <si>
    <t>BIM</t>
  </si>
  <si>
    <t>ASTALDI</t>
  </si>
  <si>
    <t>AST</t>
  </si>
  <si>
    <t>EDISON</t>
  </si>
  <si>
    <t>EDN</t>
  </si>
  <si>
    <t>FIERA MILANO</t>
  </si>
  <si>
    <t>FM</t>
  </si>
  <si>
    <t>BANCA ANTONVENETA</t>
  </si>
  <si>
    <t>NTV</t>
  </si>
  <si>
    <t>GENERALI</t>
  </si>
  <si>
    <t>G</t>
  </si>
  <si>
    <t>AUTOSTRADA TO-MI</t>
  </si>
  <si>
    <t>AT</t>
  </si>
  <si>
    <t>BANCA IFIS</t>
  </si>
  <si>
    <t>IF</t>
  </si>
  <si>
    <t>BENI STABILI</t>
  </si>
  <si>
    <t>BNS</t>
  </si>
  <si>
    <t>LOTTOMATICA</t>
  </si>
  <si>
    <t>LTT</t>
  </si>
  <si>
    <t>MEDIASET</t>
  </si>
  <si>
    <t>MS</t>
  </si>
  <si>
    <t>PANARIAGROUP INDUSTRIE CERAMICHE</t>
  </si>
  <si>
    <t>PAN</t>
  </si>
  <si>
    <t>SOGEFI</t>
  </si>
  <si>
    <t>SO</t>
  </si>
  <si>
    <t>BANCA NAZ LAVORO</t>
  </si>
  <si>
    <t>BNL</t>
  </si>
  <si>
    <t>BANCO POPOLARE VERONA E NOVARA</t>
  </si>
  <si>
    <t>BPVN</t>
  </si>
  <si>
    <t>RAS</t>
  </si>
  <si>
    <t>R</t>
  </si>
  <si>
    <t>INTERPUMP GROUP</t>
  </si>
  <si>
    <t>IP</t>
  </si>
  <si>
    <t>BANCA MONTE PASCHI SIENA</t>
  </si>
  <si>
    <t>BMPS</t>
  </si>
  <si>
    <t>BANCA ITALEASE</t>
  </si>
  <si>
    <t>BIL</t>
  </si>
  <si>
    <t>BANCA POPOLARE ITALIANA - BANCA POPOLARE LODI</t>
  </si>
  <si>
    <t>BPI</t>
  </si>
  <si>
    <t>DATAMAT</t>
  </si>
  <si>
    <t>DAM</t>
  </si>
  <si>
    <t>PARMALAT</t>
  </si>
  <si>
    <t>PLT</t>
  </si>
  <si>
    <t>ALITALIA</t>
  </si>
  <si>
    <t>AZA</t>
  </si>
  <si>
    <t>EUROTECH</t>
  </si>
  <si>
    <t>ETH</t>
  </si>
  <si>
    <t>Code</t>
  </si>
  <si>
    <t>Name</t>
  </si>
  <si>
    <t>Flag</t>
  </si>
  <si>
    <t>Date</t>
  </si>
  <si>
    <t>Time</t>
  </si>
  <si>
    <t>Amount</t>
  </si>
  <si>
    <t>Price</t>
  </si>
  <si>
    <t>TimeB</t>
  </si>
  <si>
    <t>AmountB</t>
  </si>
  <si>
    <t>PriceB</t>
  </si>
  <si>
    <t>Phase</t>
  </si>
  <si>
    <t>TimeA</t>
  </si>
  <si>
    <t>AmountA</t>
  </si>
  <si>
    <t>PriceA</t>
  </si>
  <si>
    <t>Company</t>
  </si>
  <si>
    <t>Abb Tecnomasio</t>
  </si>
  <si>
    <t>Acciaierie Falck</t>
  </si>
  <si>
    <t>Acqua Pia Antica Marcia</t>
  </si>
  <si>
    <t>Acquedotto De Ferrari Galliera</t>
  </si>
  <si>
    <t>Acquedotto Nicolay</t>
  </si>
  <si>
    <t>Aedes</t>
  </si>
  <si>
    <t>Aeritalia</t>
  </si>
  <si>
    <t>Alitalia</t>
  </si>
  <si>
    <t>Alivar</t>
  </si>
  <si>
    <t>Alleanza Assicurazioni</t>
  </si>
  <si>
    <t>AME Finanziaria</t>
  </si>
  <si>
    <t>Ansaldo Trasporti</t>
  </si>
  <si>
    <t>Arnoldo Mondadori Editore</t>
  </si>
  <si>
    <t>Assicurazioni Generali</t>
  </si>
  <si>
    <t>Assitalia</t>
  </si>
  <si>
    <t>Activity</t>
  </si>
  <si>
    <t>Book Store</t>
  </si>
  <si>
    <t>total number of books</t>
  </si>
  <si>
    <t>% sold for the highest price</t>
  </si>
  <si>
    <t>number of books</t>
  </si>
  <si>
    <t>unit profit</t>
  </si>
  <si>
    <t>highest price</t>
  </si>
  <si>
    <t>lower price</t>
  </si>
  <si>
    <t>total profit</t>
  </si>
  <si>
    <t>Abo</t>
  </si>
  <si>
    <t>Ack</t>
  </si>
  <si>
    <t>Aca</t>
  </si>
  <si>
    <t>Acy</t>
  </si>
  <si>
    <t>Aes</t>
  </si>
  <si>
    <t>Aea</t>
  </si>
  <si>
    <t>Ala</t>
  </si>
  <si>
    <t>Alr</t>
  </si>
  <si>
    <t>Ali</t>
  </si>
  <si>
    <t>AMa</t>
  </si>
  <si>
    <t>Ani</t>
  </si>
  <si>
    <t>Are</t>
  </si>
  <si>
    <t>Asi</t>
  </si>
  <si>
    <t>Asa</t>
  </si>
  <si>
    <t>Date2</t>
  </si>
  <si>
    <t>Weekly</t>
  </si>
  <si>
    <t>Random</t>
  </si>
  <si>
    <t>Norm</t>
  </si>
  <si>
    <t>Larger</t>
  </si>
  <si>
    <t>und größer</t>
  </si>
  <si>
    <t>Häufigkeit</t>
  </si>
  <si>
    <t>Bins</t>
  </si>
  <si>
    <t>Activity2</t>
  </si>
  <si>
    <t>perc_high</t>
  </si>
  <si>
    <t>profit_high</t>
  </si>
  <si>
    <t>profit_low</t>
  </si>
  <si>
    <t>total_profit</t>
  </si>
  <si>
    <t>Starting</t>
  </si>
  <si>
    <t>Created by Paolo Coletti on 30/06/2015</t>
  </si>
  <si>
    <t>Expensive</t>
  </si>
  <si>
    <t>Very expensive</t>
  </si>
  <si>
    <t>Cheaper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</si>
  <si>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</si>
  <si>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</si>
  <si>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</si>
  <si>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</si>
  <si>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</si>
  <si>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</si>
  <si>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</si>
  <si>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Flow</t>
  </si>
  <si>
    <t>IRR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</si>
</sst>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* #,##0.00_-;\-&quot;€&quot;* #,##0.00_-;_-&quot;€&quot;* &quot;-&quot;??_-;_-@_-"/>
    <numFmt numFmtId="164" formatCode="#,##0_ ;[Red]\-#,##0\ "/>
    <numFmt numFmtId="165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/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right"/>
    </xf>
    <xf numFmtId="9" fontId="2" fillId="2" borderId="1" xfId="2" applyFont="1" applyFill="1" applyBorder="1"/>
    <xf numFmtId="9" fontId="2" fillId="0" borderId="0" xfId="2" applyFont="1" applyFill="1"/>
    <xf numFmtId="0" fontId="0" fillId="0" borderId="2" xfId="0" applyBorder="1"/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/>
    <xf numFmtId="165" fontId="2" fillId="0" borderId="0" xfId="1" applyNumberFormat="1" applyFont="1"/>
    <xf numFmtId="165" fontId="2" fillId="3" borderId="5" xfId="1" applyNumberFormat="1" applyFont="1" applyFill="1" applyBorder="1"/>
    <xf numFmtId="165" fontId="0" fillId="0" borderId="0" xfId="0" applyNumberFormat="1"/>
    <xf numFmtId="14" fontId="0" fillId="0" borderId="0" xfId="0" applyNumberFormat="1" applyFill="1"/>
    <xf numFmtId="0" fontId="0" fillId="0" borderId="0" xfId="0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5" fillId="0" borderId="9" xfId="0" applyFont="1" applyFill="1" applyBorder="1" applyAlignment="1">
      <alignment horizontal="center"/>
    </xf>
    <xf numFmtId="0" fontId="0" fillId="0" borderId="0" xfId="0" applyNumberFormat="1" applyFill="1" applyBorder="1" applyAlignment="1"/>
    <xf numFmtId="9" fontId="0" fillId="0" borderId="0" xfId="0" applyNumberFormat="1" applyFill="1" applyBorder="1" applyAlignment="1"/>
    <xf numFmtId="165" fontId="0" fillId="0" borderId="0" xfId="0" applyNumberFormat="1" applyFill="1" applyBorder="1" applyAlignment="1"/>
    <xf numFmtId="165" fontId="0" fillId="0" borderId="7" xfId="0" applyNumberFormat="1" applyFill="1" applyBorder="1" applyAlignment="1"/>
    <xf numFmtId="0" fontId="6" fillId="4" borderId="2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7" fillId="5" borderId="0" xfId="0" applyFont="1" applyFill="1" applyBorder="1" applyAlignment="1">
      <alignment horizontal="left"/>
    </xf>
    <xf numFmtId="0" fontId="8" fillId="5" borderId="8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right"/>
    </xf>
    <xf numFmtId="0" fontId="9" fillId="4" borderId="2" xfId="0" applyFont="1" applyFill="1" applyBorder="1" applyAlignment="1">
      <alignment horizontal="right"/>
    </xf>
    <xf numFmtId="9" fontId="0" fillId="6" borderId="0" xfId="0" applyNumberFormat="1" applyFill="1" applyBorder="1" applyAlignment="1"/>
    <xf numFmtId="165" fontId="0" fillId="6" borderId="0" xfId="0" applyNumberFormat="1" applyFill="1" applyBorder="1" applyAlignment="1"/>
    <xf numFmtId="0" fontId="10" fillId="0" borderId="0" xfId="0" applyFont="1" applyFill="1" applyBorder="1" applyAlignment="1">
      <alignment vertical="top" wrapText="1"/>
    </xf>
    <xf numFmtId="14" fontId="0" fillId="0" borderId="0" xfId="0" applyNumberFormat="1"/>
    <xf numFmtId="10" fontId="0" fillId="0" borderId="0" xfId="2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Häufigkeit</c:v>
          </c:tx>
          <c:invertIfNegative val="0"/>
          <c:cat>
            <c:strRef>
              <c:f>Sheet5!$A$2:$A$21</c:f>
              <c:strCache>
                <c:ptCount val="2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  <c:pt idx="10">
                  <c:v>1100000</c:v>
                </c:pt>
                <c:pt idx="11">
                  <c:v>1200000</c:v>
                </c:pt>
                <c:pt idx="12">
                  <c:v>1300000</c:v>
                </c:pt>
                <c:pt idx="13">
                  <c:v>1400000</c:v>
                </c:pt>
                <c:pt idx="14">
                  <c:v>1500000</c:v>
                </c:pt>
                <c:pt idx="15">
                  <c:v>1600000</c:v>
                </c:pt>
                <c:pt idx="16">
                  <c:v>1700000</c:v>
                </c:pt>
                <c:pt idx="17">
                  <c:v>1800000</c:v>
                </c:pt>
                <c:pt idx="18">
                  <c:v>1900000</c:v>
                </c:pt>
                <c:pt idx="19">
                  <c:v>und größer</c:v>
                </c:pt>
              </c:strCache>
            </c:strRef>
          </c:cat>
          <c:val>
            <c:numRef>
              <c:f>Sheet5!$B$2:$B$21</c:f>
              <c:numCache>
                <c:formatCode>General</c:formatCode>
                <c:ptCount val="20"/>
                <c:pt idx="0">
                  <c:v>50</c:v>
                </c:pt>
                <c:pt idx="1">
                  <c:v>17</c:v>
                </c:pt>
                <c:pt idx="2">
                  <c:v>7</c:v>
                </c:pt>
                <c:pt idx="3">
                  <c:v>2</c:v>
                </c:pt>
                <c:pt idx="4">
                  <c:v>9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09638384"/>
        <c:axId val="409642304"/>
      </c:barChart>
      <c:catAx>
        <c:axId val="40963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9642304"/>
        <c:crosses val="autoZero"/>
        <c:auto val="1"/>
        <c:lblAlgn val="ctr"/>
        <c:lblOffset val="100"/>
        <c:noMultiLvlLbl val="0"/>
      </c:catAx>
      <c:valAx>
        <c:axId val="40964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Häufigkeit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9638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Activity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Sheet2!$A$2:$A$16</c:f>
              <c:strCache>
                <c:ptCount val="15"/>
                <c:pt idx="0">
                  <c:v>Acy</c:v>
                </c:pt>
                <c:pt idx="1">
                  <c:v>Aca</c:v>
                </c:pt>
                <c:pt idx="2">
                  <c:v>Aes</c:v>
                </c:pt>
                <c:pt idx="3">
                  <c:v>Ani</c:v>
                </c:pt>
                <c:pt idx="4">
                  <c:v>Alr</c:v>
                </c:pt>
                <c:pt idx="5">
                  <c:v>Are</c:v>
                </c:pt>
                <c:pt idx="6">
                  <c:v>AMa</c:v>
                </c:pt>
                <c:pt idx="7">
                  <c:v>Abo</c:v>
                </c:pt>
                <c:pt idx="8">
                  <c:v>Aca</c:v>
                </c:pt>
                <c:pt idx="9">
                  <c:v>Asa</c:v>
                </c:pt>
                <c:pt idx="10">
                  <c:v>Ack</c:v>
                </c:pt>
                <c:pt idx="11">
                  <c:v>Ali</c:v>
                </c:pt>
                <c:pt idx="12">
                  <c:v>Aea</c:v>
                </c:pt>
                <c:pt idx="13">
                  <c:v>Ala</c:v>
                </c:pt>
                <c:pt idx="14">
                  <c:v>Asi</c:v>
                </c:pt>
              </c:strCache>
            </c:strRef>
          </c:cat>
          <c:val>
            <c:numRef>
              <c:f>Sheet2!$C$2:$C$16</c:f>
              <c:numCache>
                <c:formatCode>#,##0_ ;[Red]\-#,##0\ </c:formatCode>
                <c:ptCount val="15"/>
                <c:pt idx="0">
                  <c:v>53.399999999999991</c:v>
                </c:pt>
                <c:pt idx="1">
                  <c:v>60</c:v>
                </c:pt>
                <c:pt idx="2">
                  <c:v>78</c:v>
                </c:pt>
                <c:pt idx="3">
                  <c:v>1181</c:v>
                </c:pt>
                <c:pt idx="4">
                  <c:v>1242</c:v>
                </c:pt>
                <c:pt idx="5">
                  <c:v>1824</c:v>
                </c:pt>
                <c:pt idx="6">
                  <c:v>1869</c:v>
                </c:pt>
                <c:pt idx="7">
                  <c:v>2056</c:v>
                </c:pt>
                <c:pt idx="8">
                  <c:v>2276</c:v>
                </c:pt>
                <c:pt idx="9">
                  <c:v>2594</c:v>
                </c:pt>
                <c:pt idx="10">
                  <c:v>2993</c:v>
                </c:pt>
                <c:pt idx="11">
                  <c:v>4037</c:v>
                </c:pt>
                <c:pt idx="12">
                  <c:v>4434</c:v>
                </c:pt>
                <c:pt idx="13">
                  <c:v>6063</c:v>
                </c:pt>
                <c:pt idx="14">
                  <c:v>14202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Sheet2!$D$1</c:f>
              <c:strCache>
                <c:ptCount val="1"/>
                <c:pt idx="0">
                  <c:v>Activity2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Sheet2!$A$2:$A$16</c:f>
              <c:strCache>
                <c:ptCount val="15"/>
                <c:pt idx="0">
                  <c:v>Acy</c:v>
                </c:pt>
                <c:pt idx="1">
                  <c:v>Aca</c:v>
                </c:pt>
                <c:pt idx="2">
                  <c:v>Aes</c:v>
                </c:pt>
                <c:pt idx="3">
                  <c:v>Ani</c:v>
                </c:pt>
                <c:pt idx="4">
                  <c:v>Alr</c:v>
                </c:pt>
                <c:pt idx="5">
                  <c:v>Are</c:v>
                </c:pt>
                <c:pt idx="6">
                  <c:v>AMa</c:v>
                </c:pt>
                <c:pt idx="7">
                  <c:v>Abo</c:v>
                </c:pt>
                <c:pt idx="8">
                  <c:v>Aca</c:v>
                </c:pt>
                <c:pt idx="9">
                  <c:v>Asa</c:v>
                </c:pt>
                <c:pt idx="10">
                  <c:v>Ack</c:v>
                </c:pt>
                <c:pt idx="11">
                  <c:v>Ali</c:v>
                </c:pt>
                <c:pt idx="12">
                  <c:v>Aea</c:v>
                </c:pt>
                <c:pt idx="13">
                  <c:v>Ala</c:v>
                </c:pt>
                <c:pt idx="14">
                  <c:v>Asi</c:v>
                </c:pt>
              </c:strCache>
            </c:strRef>
          </c:cat>
          <c:val>
            <c:numRef>
              <c:f>Sheet2!$D$2:$D$16</c:f>
              <c:numCache>
                <c:formatCode>General</c:formatCode>
                <c:ptCount val="15"/>
                <c:pt idx="0">
                  <c:v>26.699999999999996</c:v>
                </c:pt>
                <c:pt idx="1">
                  <c:v>30</c:v>
                </c:pt>
                <c:pt idx="2">
                  <c:v>39</c:v>
                </c:pt>
                <c:pt idx="3">
                  <c:v>590.5</c:v>
                </c:pt>
                <c:pt idx="4">
                  <c:v>621</c:v>
                </c:pt>
                <c:pt idx="5">
                  <c:v>912</c:v>
                </c:pt>
                <c:pt idx="6">
                  <c:v>934.5</c:v>
                </c:pt>
                <c:pt idx="7">
                  <c:v>1028</c:v>
                </c:pt>
                <c:pt idx="8">
                  <c:v>1138</c:v>
                </c:pt>
                <c:pt idx="9">
                  <c:v>1297</c:v>
                </c:pt>
                <c:pt idx="10">
                  <c:v>1496.5</c:v>
                </c:pt>
                <c:pt idx="11">
                  <c:v>2018.5</c:v>
                </c:pt>
                <c:pt idx="12">
                  <c:v>2217</c:v>
                </c:pt>
                <c:pt idx="13">
                  <c:v>3031.5</c:v>
                </c:pt>
                <c:pt idx="14">
                  <c:v>7101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054656"/>
        <c:axId val="416053088"/>
      </c:lineChart>
      <c:catAx>
        <c:axId val="416054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Company codes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053088"/>
        <c:crosses val="autoZero"/>
        <c:auto val="1"/>
        <c:lblAlgn val="ctr"/>
        <c:lblOffset val="100"/>
        <c:noMultiLvlLbl val="0"/>
      </c:catAx>
      <c:valAx>
        <c:axId val="416053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Activities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054656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0</xdr:row>
      <xdr:rowOff>180975</xdr:rowOff>
    </xdr:from>
    <xdr:to>
      <xdr:col>11</xdr:col>
      <xdr:colOff>333375</xdr:colOff>
      <xdr:row>19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M12" sqref="M12"/>
    </sheetView>
  </sheetViews>
  <sheetFormatPr defaultRowHeight="15" x14ac:dyDescent="0.25"/>
  <sheetData>
    <row r="1" spans="1:2" x14ac:dyDescent="0.25">
      <c r="A1" s="22" t="s">
        <v>159</v>
      </c>
      <c r="B1" s="22" t="s">
        <v>158</v>
      </c>
    </row>
    <row r="2" spans="1:2" x14ac:dyDescent="0.25">
      <c r="A2" s="23">
        <v>100000</v>
      </c>
      <c r="B2" s="19">
        <v>50</v>
      </c>
    </row>
    <row r="3" spans="1:2" x14ac:dyDescent="0.25">
      <c r="A3" s="23">
        <v>200000</v>
      </c>
      <c r="B3" s="19">
        <v>17</v>
      </c>
    </row>
    <row r="4" spans="1:2" x14ac:dyDescent="0.25">
      <c r="A4" s="23">
        <v>300000</v>
      </c>
      <c r="B4" s="19">
        <v>7</v>
      </c>
    </row>
    <row r="5" spans="1:2" x14ac:dyDescent="0.25">
      <c r="A5" s="23">
        <v>400000</v>
      </c>
      <c r="B5" s="19">
        <v>2</v>
      </c>
    </row>
    <row r="6" spans="1:2" x14ac:dyDescent="0.25">
      <c r="A6" s="23">
        <v>500000</v>
      </c>
      <c r="B6" s="19">
        <v>9</v>
      </c>
    </row>
    <row r="7" spans="1:2" x14ac:dyDescent="0.25">
      <c r="A7" s="23">
        <v>600000</v>
      </c>
      <c r="B7" s="19">
        <v>6</v>
      </c>
    </row>
    <row r="8" spans="1:2" x14ac:dyDescent="0.25">
      <c r="A8" s="23">
        <v>700000</v>
      </c>
      <c r="B8" s="19">
        <v>0</v>
      </c>
    </row>
    <row r="9" spans="1:2" x14ac:dyDescent="0.25">
      <c r="A9" s="23">
        <v>800000</v>
      </c>
      <c r="B9" s="19">
        <v>0</v>
      </c>
    </row>
    <row r="10" spans="1:2" x14ac:dyDescent="0.25">
      <c r="A10" s="23">
        <v>900000</v>
      </c>
      <c r="B10" s="19">
        <v>2</v>
      </c>
    </row>
    <row r="11" spans="1:2" x14ac:dyDescent="0.25">
      <c r="A11" s="23">
        <v>1000000</v>
      </c>
      <c r="B11" s="19">
        <v>2</v>
      </c>
    </row>
    <row r="12" spans="1:2" x14ac:dyDescent="0.25">
      <c r="A12" s="23">
        <v>1100000</v>
      </c>
      <c r="B12" s="19">
        <v>1</v>
      </c>
    </row>
    <row r="13" spans="1:2" x14ac:dyDescent="0.25">
      <c r="A13" s="23">
        <v>1200000</v>
      </c>
      <c r="B13" s="19">
        <v>1</v>
      </c>
    </row>
    <row r="14" spans="1:2" x14ac:dyDescent="0.25">
      <c r="A14" s="23">
        <v>1300000</v>
      </c>
      <c r="B14" s="19">
        <v>0</v>
      </c>
    </row>
    <row r="15" spans="1:2" x14ac:dyDescent="0.25">
      <c r="A15" s="23">
        <v>1400000</v>
      </c>
      <c r="B15" s="19">
        <v>1</v>
      </c>
    </row>
    <row r="16" spans="1:2" x14ac:dyDescent="0.25">
      <c r="A16" s="23">
        <v>1500000</v>
      </c>
      <c r="B16" s="19">
        <v>0</v>
      </c>
    </row>
    <row r="17" spans="1:2" x14ac:dyDescent="0.25">
      <c r="A17" s="23">
        <v>1600000</v>
      </c>
      <c r="B17" s="19">
        <v>1</v>
      </c>
    </row>
    <row r="18" spans="1:2" x14ac:dyDescent="0.25">
      <c r="A18" s="23">
        <v>1700000</v>
      </c>
      <c r="B18" s="19">
        <v>0</v>
      </c>
    </row>
    <row r="19" spans="1:2" x14ac:dyDescent="0.25">
      <c r="A19" s="23">
        <v>1800000</v>
      </c>
      <c r="B19" s="19">
        <v>0</v>
      </c>
    </row>
    <row r="20" spans="1:2" x14ac:dyDescent="0.25">
      <c r="A20" s="23">
        <v>1900000</v>
      </c>
      <c r="B20" s="19">
        <v>0</v>
      </c>
    </row>
    <row r="21" spans="1:2" ht="15.75" thickBot="1" x14ac:dyDescent="0.3">
      <c r="A21" s="20" t="s">
        <v>157</v>
      </c>
      <c r="B21" s="20">
        <v>1</v>
      </c>
    </row>
  </sheetData>
  <sortState ref="A2:A20">
    <sortCondition ref="A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topLeftCell="H5" zoomScale="130" zoomScaleNormal="130" workbookViewId="0">
      <selection activeCell="V2" sqref="V2:V20"/>
    </sheetView>
  </sheetViews>
  <sheetFormatPr defaultRowHeight="15" x14ac:dyDescent="0.25"/>
  <cols>
    <col min="1" max="1" width="49.5703125" style="1" bestFit="1" customWidth="1"/>
    <col min="2" max="2" width="6.28515625" style="1" bestFit="1" customWidth="1"/>
    <col min="3" max="3" width="4.5703125" style="1" bestFit="1" customWidth="1"/>
    <col min="4" max="7" width="9.85546875" style="1" bestFit="1" customWidth="1"/>
    <col min="8" max="8" width="8.140625" style="1" bestFit="1" customWidth="1"/>
    <col min="9" max="9" width="9.42578125" style="1" bestFit="1" customWidth="1"/>
    <col min="10" max="10" width="9.28515625" style="1" bestFit="1" customWidth="1"/>
    <col min="11" max="13" width="7" style="1" bestFit="1" customWidth="1"/>
    <col min="14" max="14" width="6.28515625" style="1" bestFit="1" customWidth="1"/>
    <col min="15" max="15" width="11.28515625" style="1" bestFit="1" customWidth="1"/>
    <col min="16" max="16" width="7.85546875" style="1" bestFit="1" customWidth="1"/>
    <col min="17" max="16384" width="9.140625" style="1"/>
  </cols>
  <sheetData>
    <row r="1" spans="1:22" s="2" customFormat="1" x14ac:dyDescent="0.25">
      <c r="A1" s="2" t="s">
        <v>100</v>
      </c>
      <c r="B1" s="2" t="s">
        <v>99</v>
      </c>
      <c r="C1" s="2" t="s">
        <v>101</v>
      </c>
      <c r="D1" s="2" t="s">
        <v>102</v>
      </c>
      <c r="E1" s="2" t="s">
        <v>103</v>
      </c>
      <c r="F1" s="2" t="s">
        <v>110</v>
      </c>
      <c r="G1" s="2" t="s">
        <v>106</v>
      </c>
      <c r="H1" s="2" t="s">
        <v>104</v>
      </c>
      <c r="I1" s="2" t="s">
        <v>111</v>
      </c>
      <c r="J1" s="2" t="s">
        <v>107</v>
      </c>
      <c r="K1" s="2" t="s">
        <v>105</v>
      </c>
      <c r="L1" s="2" t="s">
        <v>112</v>
      </c>
      <c r="M1" s="2" t="s">
        <v>108</v>
      </c>
      <c r="N1" s="2" t="s">
        <v>109</v>
      </c>
      <c r="O1" s="2" t="s">
        <v>152</v>
      </c>
      <c r="P1" s="2" t="s">
        <v>153</v>
      </c>
      <c r="Q1" s="2" t="s">
        <v>154</v>
      </c>
      <c r="R1" s="2" t="s">
        <v>155</v>
      </c>
      <c r="S1" s="2" t="s">
        <v>156</v>
      </c>
      <c r="V1" s="2" t="s">
        <v>159</v>
      </c>
    </row>
    <row r="2" spans="1:22" x14ac:dyDescent="0.25">
      <c r="A2" s="1" t="s">
        <v>53</v>
      </c>
      <c r="B2" s="1" t="s">
        <v>54</v>
      </c>
      <c r="C2" s="1" t="s">
        <v>0</v>
      </c>
      <c r="D2" s="1">
        <v>20050103</v>
      </c>
      <c r="E2" s="1">
        <v>15512913</v>
      </c>
      <c r="F2" s="1">
        <v>17211000</v>
      </c>
      <c r="G2" s="1">
        <v>9233028</v>
      </c>
      <c r="H2" s="1">
        <v>250000</v>
      </c>
      <c r="I2" s="1">
        <v>300000</v>
      </c>
      <c r="J2" s="1">
        <v>200</v>
      </c>
      <c r="K2" s="1">
        <v>17.25</v>
      </c>
      <c r="L2" s="1">
        <v>19.8</v>
      </c>
      <c r="M2" s="1">
        <v>4.4400000000000004</v>
      </c>
      <c r="N2" s="1" t="s">
        <v>1</v>
      </c>
      <c r="O2" s="18">
        <f>DATE(LEFT(D2,4),MID(D2,5,2),RIGHT(D2,2))</f>
        <v>38355</v>
      </c>
      <c r="P2" s="1">
        <f>WEEKDAY(O2,2)</f>
        <v>1</v>
      </c>
      <c r="Q2" s="1">
        <f ca="1">RAND()/3</f>
        <v>1.5758633646522635E-2</v>
      </c>
      <c r="R2" s="1">
        <f ca="1">_xlfn.NORM.INV(Q2,2,4)</f>
        <v>-6.6019199511728281</v>
      </c>
      <c r="S2" s="1" t="str">
        <f>IF(L2&gt;K2,"A","")</f>
        <v>A</v>
      </c>
      <c r="V2" s="1">
        <v>100000</v>
      </c>
    </row>
    <row r="3" spans="1:22" x14ac:dyDescent="0.25">
      <c r="A3" s="1" t="s">
        <v>25</v>
      </c>
      <c r="B3" s="1" t="s">
        <v>26</v>
      </c>
      <c r="C3" s="1" t="s">
        <v>10</v>
      </c>
      <c r="D3" s="1">
        <v>20050103</v>
      </c>
      <c r="E3" s="1">
        <v>9170344</v>
      </c>
      <c r="F3" s="1">
        <v>15292186</v>
      </c>
      <c r="G3" s="1">
        <v>11235586</v>
      </c>
      <c r="H3" s="1">
        <v>14916</v>
      </c>
      <c r="I3" s="1">
        <v>12563</v>
      </c>
      <c r="J3" s="1">
        <v>1000</v>
      </c>
      <c r="K3" s="1">
        <v>9.2850000000000001</v>
      </c>
      <c r="L3" s="1">
        <v>24.29</v>
      </c>
      <c r="M3" s="1">
        <v>2.94</v>
      </c>
      <c r="N3" s="1" t="s">
        <v>1</v>
      </c>
      <c r="O3" s="18">
        <f t="shared" ref="O3:O66" si="0">DATE(LEFT(D3,4),MID(D3,5,2),RIGHT(D3,2))</f>
        <v>38355</v>
      </c>
      <c r="P3" s="1">
        <f t="shared" ref="P3:P66" si="1">WEEKDAY(O3,2)</f>
        <v>1</v>
      </c>
      <c r="Q3" s="1">
        <f t="shared" ref="Q3:Q66" ca="1" si="2">RAND()/3</f>
        <v>0.26576506798736593</v>
      </c>
      <c r="R3" s="1">
        <f t="shared" ref="R3:R66" ca="1" si="3">_xlfn.NORM.INV(Q3,2,4)</f>
        <v>-0.5026877952663007</v>
      </c>
      <c r="S3" s="1" t="str">
        <f t="shared" ref="S3:S66" si="4">IF(L3&gt;K3,"A","")</f>
        <v>A</v>
      </c>
      <c r="V3" s="1">
        <v>200000</v>
      </c>
    </row>
    <row r="4" spans="1:22" x14ac:dyDescent="0.25">
      <c r="A4" s="1" t="s">
        <v>51</v>
      </c>
      <c r="B4" s="1" t="s">
        <v>52</v>
      </c>
      <c r="C4" s="1" t="s">
        <v>0</v>
      </c>
      <c r="D4" s="1">
        <v>20050103</v>
      </c>
      <c r="E4" s="1">
        <v>9565497</v>
      </c>
      <c r="F4" s="1">
        <v>17143472</v>
      </c>
      <c r="G4" s="1">
        <v>10070067</v>
      </c>
      <c r="H4" s="1">
        <v>500000</v>
      </c>
      <c r="I4" s="1">
        <v>1500</v>
      </c>
      <c r="J4" s="1">
        <v>25000</v>
      </c>
      <c r="K4" s="1">
        <v>0.85</v>
      </c>
      <c r="L4" s="1">
        <v>17.079999999999998</v>
      </c>
      <c r="M4" s="1">
        <v>18.96</v>
      </c>
      <c r="N4" s="1" t="s">
        <v>1</v>
      </c>
      <c r="O4" s="18">
        <f t="shared" si="0"/>
        <v>38355</v>
      </c>
      <c r="P4" s="1">
        <f t="shared" si="1"/>
        <v>1</v>
      </c>
      <c r="Q4" s="1">
        <f t="shared" ca="1" si="2"/>
        <v>0.27673411282121169</v>
      </c>
      <c r="R4" s="1">
        <f t="shared" ca="1" si="3"/>
        <v>-0.37028439518383838</v>
      </c>
      <c r="S4" s="1" t="str">
        <f t="shared" si="4"/>
        <v>A</v>
      </c>
      <c r="V4" s="1">
        <v>300000</v>
      </c>
    </row>
    <row r="5" spans="1:22" x14ac:dyDescent="0.25">
      <c r="A5" s="1" t="s">
        <v>51</v>
      </c>
      <c r="B5" s="1" t="s">
        <v>52</v>
      </c>
      <c r="C5" s="1" t="s">
        <v>0</v>
      </c>
      <c r="D5" s="1">
        <v>20050103</v>
      </c>
      <c r="E5" s="1">
        <v>17125084</v>
      </c>
      <c r="F5" s="1">
        <v>14482144</v>
      </c>
      <c r="G5" s="1">
        <v>17124934</v>
      </c>
      <c r="H5" s="1">
        <v>85844</v>
      </c>
      <c r="I5" s="1">
        <v>17411</v>
      </c>
      <c r="J5" s="1">
        <v>1500</v>
      </c>
      <c r="K5" s="1">
        <v>18.82</v>
      </c>
      <c r="L5" s="1">
        <v>3.01</v>
      </c>
      <c r="M5" s="1">
        <v>3.14</v>
      </c>
      <c r="N5" s="1" t="s">
        <v>1</v>
      </c>
      <c r="O5" s="18">
        <f t="shared" si="0"/>
        <v>38355</v>
      </c>
      <c r="P5" s="1">
        <f t="shared" si="1"/>
        <v>1</v>
      </c>
      <c r="Q5" s="1">
        <f t="shared" ca="1" si="2"/>
        <v>0.12632262158456212</v>
      </c>
      <c r="R5" s="1">
        <f t="shared" ca="1" si="3"/>
        <v>-2.5757916117705353</v>
      </c>
      <c r="S5" s="1" t="str">
        <f t="shared" si="4"/>
        <v/>
      </c>
      <c r="V5" s="1">
        <v>400000</v>
      </c>
    </row>
    <row r="6" spans="1:22" x14ac:dyDescent="0.25">
      <c r="A6" s="1" t="s">
        <v>19</v>
      </c>
      <c r="B6" s="1" t="s">
        <v>20</v>
      </c>
      <c r="C6" s="1" t="s">
        <v>10</v>
      </c>
      <c r="D6" s="1">
        <v>20050103</v>
      </c>
      <c r="E6" s="1">
        <v>13430939</v>
      </c>
      <c r="F6" s="1">
        <v>16545379</v>
      </c>
      <c r="G6" s="1">
        <v>9123356</v>
      </c>
      <c r="H6" s="1">
        <v>250000</v>
      </c>
      <c r="I6" s="1">
        <v>1000</v>
      </c>
      <c r="J6" s="1">
        <v>1730</v>
      </c>
      <c r="K6" s="1">
        <v>26.9</v>
      </c>
      <c r="L6" s="1">
        <v>5.2750000000000004</v>
      </c>
      <c r="M6" s="1">
        <v>3.07</v>
      </c>
      <c r="N6" s="1" t="s">
        <v>1</v>
      </c>
      <c r="O6" s="18">
        <f t="shared" si="0"/>
        <v>38355</v>
      </c>
      <c r="P6" s="1">
        <f t="shared" si="1"/>
        <v>1</v>
      </c>
      <c r="Q6" s="1">
        <f t="shared" ca="1" si="2"/>
        <v>0.2808714999258427</v>
      </c>
      <c r="R6" s="1">
        <f t="shared" ca="1" si="3"/>
        <v>-0.32101803572519172</v>
      </c>
      <c r="S6" s="1" t="str">
        <f t="shared" si="4"/>
        <v/>
      </c>
      <c r="V6" s="1">
        <v>500000</v>
      </c>
    </row>
    <row r="7" spans="1:22" x14ac:dyDescent="0.25">
      <c r="A7" s="1" t="s">
        <v>45</v>
      </c>
      <c r="B7" s="1" t="s">
        <v>46</v>
      </c>
      <c r="C7" s="1" t="s">
        <v>0</v>
      </c>
      <c r="D7" s="1">
        <v>20050103</v>
      </c>
      <c r="E7" s="1">
        <v>11101836</v>
      </c>
      <c r="F7" s="1">
        <v>9181813</v>
      </c>
      <c r="G7" s="1">
        <v>14291331</v>
      </c>
      <c r="H7" s="1">
        <v>189157</v>
      </c>
      <c r="I7" s="1">
        <v>250</v>
      </c>
      <c r="J7" s="1">
        <v>1000</v>
      </c>
      <c r="K7" s="1">
        <v>3.05</v>
      </c>
      <c r="L7" s="1">
        <v>11.86</v>
      </c>
      <c r="M7" s="1">
        <v>18.829999999999998</v>
      </c>
      <c r="N7" s="1" t="s">
        <v>1</v>
      </c>
      <c r="O7" s="18">
        <f t="shared" si="0"/>
        <v>38355</v>
      </c>
      <c r="P7" s="1">
        <f t="shared" si="1"/>
        <v>1</v>
      </c>
      <c r="Q7" s="1">
        <f t="shared" ca="1" si="2"/>
        <v>5.8349496713286486E-2</v>
      </c>
      <c r="R7" s="1">
        <f t="shared" ca="1" si="3"/>
        <v>-4.2751237194578264</v>
      </c>
      <c r="S7" s="1" t="str">
        <f t="shared" si="4"/>
        <v>A</v>
      </c>
      <c r="V7" s="1">
        <v>600000</v>
      </c>
    </row>
    <row r="8" spans="1:22" x14ac:dyDescent="0.25">
      <c r="A8" s="1" t="s">
        <v>45</v>
      </c>
      <c r="B8" s="1" t="s">
        <v>46</v>
      </c>
      <c r="C8" s="1" t="s">
        <v>0</v>
      </c>
      <c r="D8" s="1">
        <v>20050103</v>
      </c>
      <c r="E8" s="1">
        <v>11124141</v>
      </c>
      <c r="F8" s="1">
        <v>12195362</v>
      </c>
      <c r="G8" s="1">
        <v>15343343</v>
      </c>
      <c r="H8" s="1">
        <v>50000</v>
      </c>
      <c r="I8" s="1">
        <v>25000</v>
      </c>
      <c r="J8" s="1">
        <v>500</v>
      </c>
      <c r="K8" s="1">
        <v>14</v>
      </c>
      <c r="L8" s="1">
        <v>2.6749999999999998</v>
      </c>
      <c r="M8" s="1">
        <v>2.91</v>
      </c>
      <c r="N8" s="1" t="s">
        <v>1</v>
      </c>
      <c r="O8" s="18">
        <f t="shared" si="0"/>
        <v>38355</v>
      </c>
      <c r="P8" s="1">
        <f t="shared" si="1"/>
        <v>1</v>
      </c>
      <c r="Q8" s="1">
        <f t="shared" ca="1" si="2"/>
        <v>2.380172477558588E-2</v>
      </c>
      <c r="R8" s="1">
        <f t="shared" ca="1" si="3"/>
        <v>-5.9235657490777127</v>
      </c>
      <c r="S8" s="1" t="str">
        <f t="shared" si="4"/>
        <v/>
      </c>
      <c r="V8" s="1">
        <v>700000</v>
      </c>
    </row>
    <row r="9" spans="1:22" x14ac:dyDescent="0.25">
      <c r="A9" s="1" t="s">
        <v>77</v>
      </c>
      <c r="B9" s="1" t="s">
        <v>78</v>
      </c>
      <c r="C9" s="1" t="s">
        <v>10</v>
      </c>
      <c r="D9" s="1">
        <v>20050103</v>
      </c>
      <c r="E9" s="1">
        <v>13230509</v>
      </c>
      <c r="F9" s="1">
        <v>15135203</v>
      </c>
      <c r="G9" s="1">
        <v>16403862</v>
      </c>
      <c r="H9" s="1">
        <v>81512</v>
      </c>
      <c r="I9" s="1">
        <v>1929</v>
      </c>
      <c r="J9" s="1">
        <v>500</v>
      </c>
      <c r="K9" s="1">
        <v>3.04</v>
      </c>
      <c r="L9" s="1">
        <v>11.35</v>
      </c>
      <c r="M9" s="1">
        <v>5.3150000000000004</v>
      </c>
      <c r="N9" s="1" t="s">
        <v>1</v>
      </c>
      <c r="O9" s="18">
        <f t="shared" si="0"/>
        <v>38355</v>
      </c>
      <c r="P9" s="1">
        <f t="shared" si="1"/>
        <v>1</v>
      </c>
      <c r="Q9" s="1">
        <f t="shared" ca="1" si="2"/>
        <v>0.17109208430193437</v>
      </c>
      <c r="R9" s="1">
        <f t="shared" ca="1" si="3"/>
        <v>-1.7994339020717236</v>
      </c>
      <c r="S9" s="1" t="str">
        <f t="shared" si="4"/>
        <v>A</v>
      </c>
      <c r="V9" s="1">
        <v>800000</v>
      </c>
    </row>
    <row r="10" spans="1:22" x14ac:dyDescent="0.25">
      <c r="A10" s="1" t="s">
        <v>27</v>
      </c>
      <c r="B10" s="1" t="s">
        <v>28</v>
      </c>
      <c r="C10" s="1" t="s">
        <v>0</v>
      </c>
      <c r="D10" s="1">
        <v>20050103</v>
      </c>
      <c r="E10" s="1">
        <v>17231107</v>
      </c>
      <c r="F10" s="1">
        <v>14415501</v>
      </c>
      <c r="G10" s="1">
        <v>16052912</v>
      </c>
      <c r="H10" s="1">
        <v>577251</v>
      </c>
      <c r="I10" s="1">
        <v>25262</v>
      </c>
      <c r="J10" s="1">
        <v>25000</v>
      </c>
      <c r="K10" s="1">
        <v>2.7774999999999999</v>
      </c>
      <c r="L10" s="1">
        <v>9.48</v>
      </c>
      <c r="M10" s="1">
        <v>3.0150000000000001</v>
      </c>
      <c r="N10" s="1" t="s">
        <v>1</v>
      </c>
      <c r="O10" s="18">
        <f t="shared" si="0"/>
        <v>38355</v>
      </c>
      <c r="P10" s="1">
        <f t="shared" si="1"/>
        <v>1</v>
      </c>
      <c r="Q10" s="1">
        <f t="shared" ca="1" si="2"/>
        <v>0.24183268782694256</v>
      </c>
      <c r="R10" s="1">
        <f t="shared" ca="1" si="3"/>
        <v>-0.80167791165780233</v>
      </c>
      <c r="S10" s="1" t="str">
        <f t="shared" si="4"/>
        <v>A</v>
      </c>
      <c r="V10" s="1">
        <v>900000</v>
      </c>
    </row>
    <row r="11" spans="1:22" x14ac:dyDescent="0.25">
      <c r="A11" s="1" t="s">
        <v>79</v>
      </c>
      <c r="B11" s="1" t="s">
        <v>80</v>
      </c>
      <c r="C11" s="1" t="s">
        <v>10</v>
      </c>
      <c r="D11" s="1">
        <v>20050103</v>
      </c>
      <c r="E11" s="1">
        <v>16295614</v>
      </c>
      <c r="F11" s="1">
        <v>17210673</v>
      </c>
      <c r="G11" s="1">
        <v>16185043</v>
      </c>
      <c r="H11" s="1">
        <v>1397660</v>
      </c>
      <c r="I11" s="1">
        <v>42000</v>
      </c>
      <c r="J11" s="1">
        <v>51500</v>
      </c>
      <c r="K11" s="1">
        <v>5</v>
      </c>
      <c r="L11" s="1">
        <v>7.5</v>
      </c>
      <c r="M11" s="1">
        <v>39.4</v>
      </c>
      <c r="N11" s="1" t="s">
        <v>1</v>
      </c>
      <c r="O11" s="18">
        <f t="shared" si="0"/>
        <v>38355</v>
      </c>
      <c r="P11" s="1">
        <f t="shared" si="1"/>
        <v>1</v>
      </c>
      <c r="Q11" s="1">
        <f t="shared" ca="1" si="2"/>
        <v>6.7536782374461854E-2</v>
      </c>
      <c r="R11" s="1">
        <f t="shared" ca="1" si="3"/>
        <v>-3.9775622818203979</v>
      </c>
      <c r="S11" s="1" t="str">
        <f t="shared" si="4"/>
        <v>A</v>
      </c>
      <c r="V11" s="1">
        <v>1000000</v>
      </c>
    </row>
    <row r="12" spans="1:22" x14ac:dyDescent="0.25">
      <c r="A12" s="1" t="s">
        <v>13</v>
      </c>
      <c r="B12" s="1" t="s">
        <v>14</v>
      </c>
      <c r="C12" s="1" t="s">
        <v>0</v>
      </c>
      <c r="D12" s="1">
        <v>20050103</v>
      </c>
      <c r="E12" s="1">
        <v>10120320</v>
      </c>
      <c r="F12" s="1">
        <v>9415905</v>
      </c>
      <c r="G12" s="1">
        <v>10384812</v>
      </c>
      <c r="H12" s="1">
        <v>114856</v>
      </c>
      <c r="I12" s="1">
        <v>1500</v>
      </c>
      <c r="J12" s="1">
        <v>500000</v>
      </c>
      <c r="K12" s="1">
        <v>3.03</v>
      </c>
      <c r="L12" s="1">
        <v>11.52</v>
      </c>
      <c r="M12" s="1">
        <v>18.87</v>
      </c>
      <c r="N12" s="1" t="s">
        <v>1</v>
      </c>
      <c r="O12" s="18">
        <f t="shared" si="0"/>
        <v>38355</v>
      </c>
      <c r="P12" s="1">
        <f t="shared" si="1"/>
        <v>1</v>
      </c>
      <c r="Q12" s="1">
        <f t="shared" ca="1" si="2"/>
        <v>0.26369892695709257</v>
      </c>
      <c r="R12" s="1">
        <f t="shared" ca="1" si="3"/>
        <v>-0.52793280718146551</v>
      </c>
      <c r="S12" s="1" t="str">
        <f t="shared" si="4"/>
        <v>A</v>
      </c>
      <c r="V12" s="1">
        <v>1100000</v>
      </c>
    </row>
    <row r="13" spans="1:22" x14ac:dyDescent="0.25">
      <c r="A13" s="1" t="s">
        <v>91</v>
      </c>
      <c r="B13" s="1" t="s">
        <v>92</v>
      </c>
      <c r="C13" s="1" t="s">
        <v>0</v>
      </c>
      <c r="D13" s="1">
        <v>20050103</v>
      </c>
      <c r="E13" s="1">
        <v>16430714</v>
      </c>
      <c r="F13" s="1">
        <v>12224595</v>
      </c>
      <c r="G13" s="1">
        <v>15374789</v>
      </c>
      <c r="H13" s="1">
        <v>250313</v>
      </c>
      <c r="I13" s="1">
        <v>7773</v>
      </c>
      <c r="J13" s="1">
        <v>105000</v>
      </c>
      <c r="K13" s="1">
        <v>3.03</v>
      </c>
      <c r="L13" s="1">
        <v>3.3450000000000002</v>
      </c>
      <c r="M13" s="1">
        <v>19.95</v>
      </c>
      <c r="N13" s="1" t="s">
        <v>1</v>
      </c>
      <c r="O13" s="18">
        <f t="shared" si="0"/>
        <v>38355</v>
      </c>
      <c r="P13" s="1">
        <f t="shared" si="1"/>
        <v>1</v>
      </c>
      <c r="Q13" s="1">
        <f t="shared" ca="1" si="2"/>
        <v>9.9896543925592954E-2</v>
      </c>
      <c r="R13" s="1">
        <f t="shared" ca="1" si="3"/>
        <v>-3.1285651490831086</v>
      </c>
      <c r="S13" s="1" t="str">
        <f t="shared" si="4"/>
        <v>A</v>
      </c>
      <c r="V13" s="1">
        <v>1200000</v>
      </c>
    </row>
    <row r="14" spans="1:22" x14ac:dyDescent="0.25">
      <c r="A14" s="1" t="s">
        <v>55</v>
      </c>
      <c r="B14" s="1" t="s">
        <v>56</v>
      </c>
      <c r="C14" s="1" t="s">
        <v>10</v>
      </c>
      <c r="D14" s="1">
        <v>20050103</v>
      </c>
      <c r="E14" s="1">
        <v>16532760</v>
      </c>
      <c r="F14" s="1">
        <v>15102334</v>
      </c>
      <c r="G14" s="1">
        <v>11405464</v>
      </c>
      <c r="H14" s="1">
        <v>500000</v>
      </c>
      <c r="I14" s="1">
        <v>257</v>
      </c>
      <c r="J14" s="1">
        <v>1000</v>
      </c>
      <c r="K14" s="1">
        <v>6.66</v>
      </c>
      <c r="L14" s="1">
        <v>3.54</v>
      </c>
      <c r="M14" s="1">
        <v>22.72</v>
      </c>
      <c r="N14" s="1" t="s">
        <v>1</v>
      </c>
      <c r="O14" s="18">
        <f t="shared" si="0"/>
        <v>38355</v>
      </c>
      <c r="P14" s="1">
        <f t="shared" si="1"/>
        <v>1</v>
      </c>
      <c r="Q14" s="1">
        <f t="shared" ca="1" si="2"/>
        <v>1.1085091739143663E-2</v>
      </c>
      <c r="R14" s="1">
        <f t="shared" ca="1" si="3"/>
        <v>-7.1497579636929363</v>
      </c>
      <c r="S14" s="1" t="str">
        <f t="shared" si="4"/>
        <v/>
      </c>
      <c r="V14" s="1">
        <v>1300000</v>
      </c>
    </row>
    <row r="15" spans="1:22" x14ac:dyDescent="0.25">
      <c r="A15" s="1" t="s">
        <v>16</v>
      </c>
      <c r="B15" s="1" t="s">
        <v>16</v>
      </c>
      <c r="C15" s="1" t="s">
        <v>10</v>
      </c>
      <c r="D15" s="1">
        <v>20050103</v>
      </c>
      <c r="E15" s="1">
        <v>14361611</v>
      </c>
      <c r="F15" s="1">
        <v>10400636</v>
      </c>
      <c r="G15" s="1">
        <v>16120705</v>
      </c>
      <c r="H15" s="1">
        <v>19291</v>
      </c>
      <c r="I15" s="1">
        <v>1000</v>
      </c>
      <c r="J15" s="1">
        <v>283</v>
      </c>
      <c r="K15" s="1">
        <v>7.86</v>
      </c>
      <c r="L15" s="1">
        <v>2.3025000000000002</v>
      </c>
      <c r="M15" s="1">
        <v>3.13</v>
      </c>
      <c r="N15" s="1" t="s">
        <v>1</v>
      </c>
      <c r="O15" s="18">
        <f t="shared" si="0"/>
        <v>38355</v>
      </c>
      <c r="P15" s="1">
        <f t="shared" si="1"/>
        <v>1</v>
      </c>
      <c r="Q15" s="1">
        <f t="shared" ca="1" si="2"/>
        <v>0.27182720573426544</v>
      </c>
      <c r="R15" s="1">
        <f t="shared" ca="1" si="3"/>
        <v>-0.42918448806879006</v>
      </c>
      <c r="S15" s="1" t="str">
        <f t="shared" si="4"/>
        <v/>
      </c>
      <c r="V15" s="1">
        <v>1400000</v>
      </c>
    </row>
    <row r="16" spans="1:22" x14ac:dyDescent="0.25">
      <c r="A16" s="1" t="s">
        <v>16</v>
      </c>
      <c r="B16" s="1" t="s">
        <v>16</v>
      </c>
      <c r="C16" s="1" t="s">
        <v>10</v>
      </c>
      <c r="D16" s="1">
        <v>20050103</v>
      </c>
      <c r="E16" s="1">
        <v>15232444</v>
      </c>
      <c r="F16" s="1">
        <v>15321905</v>
      </c>
      <c r="G16" s="1">
        <v>11071154</v>
      </c>
      <c r="H16" s="1">
        <v>28700</v>
      </c>
      <c r="I16" s="1">
        <v>952</v>
      </c>
      <c r="J16" s="1">
        <v>48000</v>
      </c>
      <c r="K16" s="1">
        <v>5.9749999999999996</v>
      </c>
      <c r="L16" s="1">
        <v>1.89</v>
      </c>
      <c r="M16" s="1">
        <v>1.839</v>
      </c>
      <c r="N16" s="1" t="s">
        <v>1</v>
      </c>
      <c r="O16" s="18">
        <f t="shared" si="0"/>
        <v>38355</v>
      </c>
      <c r="P16" s="1">
        <f t="shared" si="1"/>
        <v>1</v>
      </c>
      <c r="Q16" s="1">
        <f t="shared" ca="1" si="2"/>
        <v>0.22305493732143181</v>
      </c>
      <c r="R16" s="1">
        <f t="shared" ca="1" si="3"/>
        <v>-1.0476657780879877</v>
      </c>
      <c r="S16" s="1" t="str">
        <f t="shared" si="4"/>
        <v/>
      </c>
      <c r="V16" s="1">
        <v>1500000</v>
      </c>
    </row>
    <row r="17" spans="1:22" x14ac:dyDescent="0.25">
      <c r="A17" s="1" t="s">
        <v>97</v>
      </c>
      <c r="B17" s="1" t="s">
        <v>98</v>
      </c>
      <c r="C17" s="1" t="s">
        <v>0</v>
      </c>
      <c r="D17" s="1">
        <v>20050103</v>
      </c>
      <c r="E17" s="1">
        <v>11540032</v>
      </c>
      <c r="F17" s="1">
        <v>15584464</v>
      </c>
      <c r="G17" s="1">
        <v>9210982</v>
      </c>
      <c r="H17" s="1">
        <v>199877</v>
      </c>
      <c r="I17" s="1">
        <v>20</v>
      </c>
      <c r="J17" s="1">
        <v>75000</v>
      </c>
      <c r="K17" s="1">
        <v>10.45</v>
      </c>
      <c r="L17" s="1">
        <v>3.47</v>
      </c>
      <c r="M17" s="1">
        <v>5.69</v>
      </c>
      <c r="N17" s="1" t="s">
        <v>1</v>
      </c>
      <c r="O17" s="18">
        <f t="shared" si="0"/>
        <v>38355</v>
      </c>
      <c r="P17" s="1">
        <f t="shared" si="1"/>
        <v>1</v>
      </c>
      <c r="Q17" s="1">
        <f t="shared" ca="1" si="2"/>
        <v>7.2082294552941684E-2</v>
      </c>
      <c r="R17" s="1">
        <f t="shared" ca="1" si="3"/>
        <v>-3.8418269514652845</v>
      </c>
      <c r="S17" s="1" t="str">
        <f t="shared" si="4"/>
        <v/>
      </c>
      <c r="V17" s="1">
        <v>1600000</v>
      </c>
    </row>
    <row r="18" spans="1:22" x14ac:dyDescent="0.25">
      <c r="A18" s="1" t="s">
        <v>57</v>
      </c>
      <c r="B18" s="1" t="s">
        <v>58</v>
      </c>
      <c r="C18" s="1" t="s">
        <v>0</v>
      </c>
      <c r="D18" s="1">
        <v>20050103</v>
      </c>
      <c r="E18" s="1">
        <v>16172811</v>
      </c>
      <c r="F18" s="1">
        <v>16091149</v>
      </c>
      <c r="G18" s="1">
        <v>11422022</v>
      </c>
      <c r="H18" s="1">
        <v>167999</v>
      </c>
      <c r="I18" s="1">
        <v>1000</v>
      </c>
      <c r="J18" s="1">
        <v>366</v>
      </c>
      <c r="K18" s="1">
        <v>4.2949999999999999</v>
      </c>
      <c r="L18" s="1">
        <v>4.38</v>
      </c>
      <c r="M18" s="1">
        <v>2.73</v>
      </c>
      <c r="N18" s="1" t="s">
        <v>1</v>
      </c>
      <c r="O18" s="18">
        <f t="shared" si="0"/>
        <v>38355</v>
      </c>
      <c r="P18" s="1">
        <f t="shared" si="1"/>
        <v>1</v>
      </c>
      <c r="Q18" s="1">
        <f t="shared" ca="1" si="2"/>
        <v>9.8142180564381551E-2</v>
      </c>
      <c r="R18" s="1">
        <f t="shared" ca="1" si="3"/>
        <v>-3.1688407902897451</v>
      </c>
      <c r="S18" s="1" t="str">
        <f t="shared" si="4"/>
        <v>A</v>
      </c>
      <c r="V18" s="1">
        <v>1700000</v>
      </c>
    </row>
    <row r="19" spans="1:22" x14ac:dyDescent="0.25">
      <c r="A19" s="1" t="s">
        <v>61</v>
      </c>
      <c r="B19" s="1" t="s">
        <v>62</v>
      </c>
      <c r="C19" s="1" t="s">
        <v>10</v>
      </c>
      <c r="D19" s="1">
        <v>20050103</v>
      </c>
      <c r="E19" s="1">
        <v>17174448</v>
      </c>
      <c r="F19" s="1">
        <v>15583321</v>
      </c>
      <c r="G19" s="1">
        <v>14010532</v>
      </c>
      <c r="H19" s="1">
        <v>17000</v>
      </c>
      <c r="I19" s="1">
        <v>210</v>
      </c>
      <c r="J19" s="1">
        <v>15153</v>
      </c>
      <c r="K19" s="1">
        <v>3.14</v>
      </c>
      <c r="L19" s="1">
        <v>10.49</v>
      </c>
      <c r="M19" s="1">
        <v>55.01</v>
      </c>
      <c r="N19" s="1" t="s">
        <v>1</v>
      </c>
      <c r="O19" s="18">
        <f t="shared" si="0"/>
        <v>38355</v>
      </c>
      <c r="P19" s="1">
        <f t="shared" si="1"/>
        <v>1</v>
      </c>
      <c r="Q19" s="1">
        <f t="shared" ca="1" si="2"/>
        <v>2.2212582751324799E-2</v>
      </c>
      <c r="R19" s="1">
        <f t="shared" ca="1" si="3"/>
        <v>-6.0402276564118846</v>
      </c>
      <c r="S19" s="1" t="str">
        <f t="shared" si="4"/>
        <v>A</v>
      </c>
      <c r="V19" s="1">
        <v>1800000</v>
      </c>
    </row>
    <row r="20" spans="1:22" x14ac:dyDescent="0.25">
      <c r="A20" s="1" t="s">
        <v>69</v>
      </c>
      <c r="B20" s="1" t="s">
        <v>70</v>
      </c>
      <c r="C20" s="1" t="s">
        <v>10</v>
      </c>
      <c r="D20" s="1">
        <v>20050103</v>
      </c>
      <c r="E20" s="1">
        <v>12562518</v>
      </c>
      <c r="F20" s="1">
        <v>11270432</v>
      </c>
      <c r="G20" s="1">
        <v>14364936</v>
      </c>
      <c r="H20" s="1">
        <v>300000</v>
      </c>
      <c r="I20" s="1">
        <v>100000</v>
      </c>
      <c r="J20" s="1">
        <v>2354</v>
      </c>
      <c r="K20" s="1">
        <v>0.85</v>
      </c>
      <c r="L20" s="1">
        <v>47.98</v>
      </c>
      <c r="M20" s="1">
        <v>7.9</v>
      </c>
      <c r="N20" s="1" t="s">
        <v>1</v>
      </c>
      <c r="O20" s="18">
        <f t="shared" si="0"/>
        <v>38355</v>
      </c>
      <c r="P20" s="1">
        <f t="shared" si="1"/>
        <v>1</v>
      </c>
      <c r="Q20" s="1">
        <f t="shared" ca="1" si="2"/>
        <v>0.25785066042859639</v>
      </c>
      <c r="R20" s="1">
        <f t="shared" ca="1" si="3"/>
        <v>-0.59994365335897326</v>
      </c>
      <c r="S20" s="1" t="str">
        <f t="shared" si="4"/>
        <v>A</v>
      </c>
      <c r="V20" s="1">
        <v>1900000</v>
      </c>
    </row>
    <row r="21" spans="1:22" x14ac:dyDescent="0.25">
      <c r="A21" s="1" t="s">
        <v>6</v>
      </c>
      <c r="B21" s="1" t="s">
        <v>7</v>
      </c>
      <c r="C21" s="1" t="s">
        <v>0</v>
      </c>
      <c r="D21" s="1">
        <v>20050103</v>
      </c>
      <c r="E21" s="1">
        <v>15492201</v>
      </c>
      <c r="F21" s="1">
        <v>16595924</v>
      </c>
      <c r="G21" s="1">
        <v>14090434</v>
      </c>
      <c r="H21" s="1">
        <v>100000</v>
      </c>
      <c r="I21" s="1">
        <v>1435</v>
      </c>
      <c r="J21" s="1">
        <v>2000</v>
      </c>
      <c r="K21" s="1">
        <v>11.24</v>
      </c>
      <c r="L21" s="1">
        <v>10.51</v>
      </c>
      <c r="M21" s="1">
        <v>3.15</v>
      </c>
      <c r="N21" s="1" t="s">
        <v>1</v>
      </c>
      <c r="O21" s="18">
        <f t="shared" si="0"/>
        <v>38355</v>
      </c>
      <c r="P21" s="1">
        <f t="shared" si="1"/>
        <v>1</v>
      </c>
      <c r="Q21" s="1">
        <f t="shared" ca="1" si="2"/>
        <v>0.14652623586184968</v>
      </c>
      <c r="R21" s="1">
        <f t="shared" ca="1" si="3"/>
        <v>-2.2057955587040752</v>
      </c>
      <c r="S21" s="1" t="str">
        <f t="shared" si="4"/>
        <v/>
      </c>
    </row>
    <row r="22" spans="1:22" x14ac:dyDescent="0.25">
      <c r="A22" s="1" t="s">
        <v>41</v>
      </c>
      <c r="B22" s="1" t="s">
        <v>42</v>
      </c>
      <c r="C22" s="1" t="s">
        <v>10</v>
      </c>
      <c r="D22" s="1">
        <v>20050103</v>
      </c>
      <c r="E22" s="1">
        <v>14505450</v>
      </c>
      <c r="F22" s="1">
        <v>12110886</v>
      </c>
      <c r="G22" s="1">
        <v>16193887</v>
      </c>
      <c r="H22" s="1">
        <v>500000</v>
      </c>
      <c r="I22" s="1">
        <v>76000</v>
      </c>
      <c r="J22" s="1">
        <v>629</v>
      </c>
      <c r="K22" s="1">
        <v>18.829999999999998</v>
      </c>
      <c r="L22" s="1">
        <v>2.2400000000000002</v>
      </c>
      <c r="M22" s="1">
        <v>19.38</v>
      </c>
      <c r="N22" s="1" t="s">
        <v>1</v>
      </c>
      <c r="O22" s="18">
        <f t="shared" si="0"/>
        <v>38355</v>
      </c>
      <c r="P22" s="1">
        <f t="shared" si="1"/>
        <v>1</v>
      </c>
      <c r="Q22" s="1">
        <f t="shared" ca="1" si="2"/>
        <v>0.29098847687932244</v>
      </c>
      <c r="R22" s="1">
        <f t="shared" ca="1" si="3"/>
        <v>-0.20199721818398864</v>
      </c>
      <c r="S22" s="1" t="str">
        <f t="shared" si="4"/>
        <v/>
      </c>
    </row>
    <row r="23" spans="1:22" x14ac:dyDescent="0.25">
      <c r="A23" s="1" t="s">
        <v>93</v>
      </c>
      <c r="B23" s="1" t="s">
        <v>94</v>
      </c>
      <c r="C23" s="1" t="s">
        <v>0</v>
      </c>
      <c r="D23" s="1">
        <v>20050103</v>
      </c>
      <c r="E23" s="1">
        <v>9422009</v>
      </c>
      <c r="F23" s="1">
        <v>15204326</v>
      </c>
      <c r="G23" s="1">
        <v>16410073</v>
      </c>
      <c r="H23" s="1">
        <v>250000</v>
      </c>
      <c r="I23" s="1">
        <v>1000</v>
      </c>
      <c r="J23" s="1">
        <v>500</v>
      </c>
      <c r="K23" s="1">
        <v>3.17</v>
      </c>
      <c r="L23" s="1">
        <v>3.3774999999999999</v>
      </c>
      <c r="M23" s="1">
        <v>3.0190000000000001</v>
      </c>
      <c r="N23" s="1" t="s">
        <v>1</v>
      </c>
      <c r="O23" s="18">
        <f t="shared" si="0"/>
        <v>38355</v>
      </c>
      <c r="P23" s="1">
        <f t="shared" si="1"/>
        <v>1</v>
      </c>
      <c r="Q23" s="1">
        <f t="shared" ca="1" si="2"/>
        <v>2.5209739191583611E-3</v>
      </c>
      <c r="R23" s="1">
        <f t="shared" ca="1" si="3"/>
        <v>-9.2173658030081036</v>
      </c>
      <c r="S23" s="1" t="str">
        <f t="shared" si="4"/>
        <v>A</v>
      </c>
    </row>
    <row r="24" spans="1:22" x14ac:dyDescent="0.25">
      <c r="A24" s="1" t="s">
        <v>93</v>
      </c>
      <c r="B24" s="1" t="s">
        <v>94</v>
      </c>
      <c r="C24" s="1" t="s">
        <v>0</v>
      </c>
      <c r="D24" s="1">
        <v>20050103</v>
      </c>
      <c r="E24" s="1">
        <v>9575229</v>
      </c>
      <c r="F24" s="1">
        <v>10544561</v>
      </c>
      <c r="G24" s="1">
        <v>14453571</v>
      </c>
      <c r="H24" s="1">
        <v>129000</v>
      </c>
      <c r="I24" s="1">
        <v>20</v>
      </c>
      <c r="J24" s="1">
        <v>500</v>
      </c>
      <c r="K24" s="1">
        <v>19</v>
      </c>
      <c r="L24" s="1">
        <v>9.36</v>
      </c>
      <c r="M24" s="1">
        <v>4.2300000000000004</v>
      </c>
      <c r="N24" s="1" t="s">
        <v>1</v>
      </c>
      <c r="O24" s="18">
        <f t="shared" si="0"/>
        <v>38355</v>
      </c>
      <c r="P24" s="1">
        <f t="shared" si="1"/>
        <v>1</v>
      </c>
      <c r="Q24" s="1">
        <f t="shared" ca="1" si="2"/>
        <v>0.19157101440874622</v>
      </c>
      <c r="R24" s="1">
        <f t="shared" ca="1" si="3"/>
        <v>-1.4884865090078079</v>
      </c>
      <c r="S24" s="1" t="str">
        <f t="shared" si="4"/>
        <v/>
      </c>
    </row>
    <row r="25" spans="1:22" x14ac:dyDescent="0.25">
      <c r="A25" s="1" t="s">
        <v>93</v>
      </c>
      <c r="B25" s="1" t="s">
        <v>94</v>
      </c>
      <c r="C25" s="1" t="s">
        <v>0</v>
      </c>
      <c r="D25" s="1">
        <v>20050103</v>
      </c>
      <c r="E25" s="1">
        <v>12303493</v>
      </c>
      <c r="F25" s="1">
        <v>10274382</v>
      </c>
      <c r="G25" s="1">
        <v>13095717</v>
      </c>
      <c r="H25" s="1">
        <v>101867</v>
      </c>
      <c r="I25" s="1">
        <v>1005</v>
      </c>
      <c r="J25" s="1">
        <v>14005</v>
      </c>
      <c r="K25" s="1">
        <v>7.38</v>
      </c>
      <c r="L25" s="1">
        <v>4.43</v>
      </c>
      <c r="M25" s="1">
        <v>3.081</v>
      </c>
      <c r="N25" s="1" t="s">
        <v>1</v>
      </c>
      <c r="O25" s="18">
        <f t="shared" si="0"/>
        <v>38355</v>
      </c>
      <c r="P25" s="1">
        <f t="shared" si="1"/>
        <v>1</v>
      </c>
      <c r="Q25" s="1">
        <f t="shared" ca="1" si="2"/>
        <v>0.25593876421530959</v>
      </c>
      <c r="R25" s="1">
        <f t="shared" ca="1" si="3"/>
        <v>-0.62366800626735985</v>
      </c>
      <c r="S25" s="1" t="str">
        <f t="shared" si="4"/>
        <v/>
      </c>
    </row>
    <row r="26" spans="1:22" x14ac:dyDescent="0.25">
      <c r="A26" s="1" t="s">
        <v>93</v>
      </c>
      <c r="B26" s="1" t="s">
        <v>94</v>
      </c>
      <c r="C26" s="1" t="s">
        <v>0</v>
      </c>
      <c r="D26" s="1">
        <v>20050103</v>
      </c>
      <c r="E26" s="1">
        <v>13033617</v>
      </c>
      <c r="F26" s="1">
        <v>9400300</v>
      </c>
      <c r="G26" s="1">
        <v>11203098</v>
      </c>
      <c r="H26" s="1">
        <v>64115</v>
      </c>
      <c r="I26" s="1">
        <v>50</v>
      </c>
      <c r="J26" s="1">
        <v>5000</v>
      </c>
      <c r="K26" s="1">
        <v>18.48</v>
      </c>
      <c r="L26" s="1">
        <v>4.17</v>
      </c>
      <c r="M26" s="1">
        <v>10</v>
      </c>
      <c r="N26" s="1" t="s">
        <v>1</v>
      </c>
      <c r="O26" s="18">
        <f t="shared" si="0"/>
        <v>38355</v>
      </c>
      <c r="P26" s="1">
        <f t="shared" si="1"/>
        <v>1</v>
      </c>
      <c r="Q26" s="1">
        <f t="shared" ca="1" si="2"/>
        <v>0.30701973100151853</v>
      </c>
      <c r="R26" s="1">
        <f t="shared" ca="1" si="3"/>
        <v>-1.7263281086524973E-2</v>
      </c>
      <c r="S26" s="1" t="str">
        <f t="shared" si="4"/>
        <v/>
      </c>
    </row>
    <row r="27" spans="1:22" x14ac:dyDescent="0.25">
      <c r="A27" s="1" t="s">
        <v>93</v>
      </c>
      <c r="B27" s="1" t="s">
        <v>94</v>
      </c>
      <c r="C27" s="1" t="s">
        <v>0</v>
      </c>
      <c r="D27" s="1">
        <v>20050103</v>
      </c>
      <c r="E27" s="1">
        <v>14322022</v>
      </c>
      <c r="F27" s="1">
        <v>11193078</v>
      </c>
      <c r="G27" s="1">
        <v>16183369</v>
      </c>
      <c r="H27" s="1">
        <v>98000</v>
      </c>
      <c r="I27" s="1">
        <v>23721</v>
      </c>
      <c r="J27" s="1">
        <v>10000</v>
      </c>
      <c r="K27" s="1">
        <v>3.17</v>
      </c>
      <c r="L27" s="1">
        <v>16.5</v>
      </c>
      <c r="M27" s="1">
        <v>18.940000000000001</v>
      </c>
      <c r="N27" s="1" t="s">
        <v>1</v>
      </c>
      <c r="O27" s="18">
        <f t="shared" si="0"/>
        <v>38355</v>
      </c>
      <c r="P27" s="1">
        <f t="shared" si="1"/>
        <v>1</v>
      </c>
      <c r="Q27" s="1">
        <f t="shared" ca="1" si="2"/>
        <v>4.1493868485552442E-2</v>
      </c>
      <c r="R27" s="1">
        <f t="shared" ca="1" si="3"/>
        <v>-4.9344302670661122</v>
      </c>
      <c r="S27" s="1" t="str">
        <f t="shared" si="4"/>
        <v>A</v>
      </c>
    </row>
    <row r="28" spans="1:22" x14ac:dyDescent="0.25">
      <c r="A28" s="1" t="s">
        <v>93</v>
      </c>
      <c r="B28" s="1" t="s">
        <v>94</v>
      </c>
      <c r="C28" s="1" t="s">
        <v>0</v>
      </c>
      <c r="D28" s="1">
        <v>20050103</v>
      </c>
      <c r="E28" s="1">
        <v>14493142</v>
      </c>
      <c r="F28" s="1">
        <v>14183562</v>
      </c>
      <c r="G28" s="1">
        <v>9103802</v>
      </c>
      <c r="H28" s="1">
        <v>600000</v>
      </c>
      <c r="I28" s="1">
        <v>1000</v>
      </c>
      <c r="J28" s="1">
        <v>4062</v>
      </c>
      <c r="K28" s="1">
        <v>4.4074999999999998</v>
      </c>
      <c r="L28" s="1">
        <v>3.14</v>
      </c>
      <c r="M28" s="1">
        <v>3.06</v>
      </c>
      <c r="N28" s="1" t="s">
        <v>1</v>
      </c>
      <c r="O28" s="18">
        <f t="shared" si="0"/>
        <v>38355</v>
      </c>
      <c r="P28" s="1">
        <f t="shared" si="1"/>
        <v>1</v>
      </c>
      <c r="Q28" s="1">
        <f t="shared" ca="1" si="2"/>
        <v>9.2240730579913444E-2</v>
      </c>
      <c r="R28" s="1">
        <f t="shared" ca="1" si="3"/>
        <v>-3.3083291824393424</v>
      </c>
      <c r="S28" s="1" t="str">
        <f t="shared" si="4"/>
        <v/>
      </c>
    </row>
    <row r="29" spans="1:22" x14ac:dyDescent="0.25">
      <c r="A29" s="1" t="s">
        <v>93</v>
      </c>
      <c r="B29" s="1" t="s">
        <v>94</v>
      </c>
      <c r="C29" s="1" t="s">
        <v>0</v>
      </c>
      <c r="D29" s="1">
        <v>20050103</v>
      </c>
      <c r="E29" s="1">
        <v>16271186</v>
      </c>
      <c r="F29" s="1">
        <v>14511532</v>
      </c>
      <c r="G29" s="1">
        <v>11353353</v>
      </c>
      <c r="H29" s="1">
        <v>100000</v>
      </c>
      <c r="I29" s="1">
        <v>7500</v>
      </c>
      <c r="J29" s="1">
        <v>22000</v>
      </c>
      <c r="K29" s="1">
        <v>3.64</v>
      </c>
      <c r="L29" s="1">
        <v>3.56</v>
      </c>
      <c r="M29" s="1">
        <v>12.13</v>
      </c>
      <c r="N29" s="1" t="s">
        <v>1</v>
      </c>
      <c r="O29" s="18">
        <f t="shared" si="0"/>
        <v>38355</v>
      </c>
      <c r="P29" s="1">
        <f t="shared" si="1"/>
        <v>1</v>
      </c>
      <c r="Q29" s="1">
        <f t="shared" ca="1" si="2"/>
        <v>3.930024225772895E-3</v>
      </c>
      <c r="R29" s="1">
        <f t="shared" ca="1" si="3"/>
        <v>-8.632092757561562</v>
      </c>
      <c r="S29" s="1" t="str">
        <f t="shared" si="4"/>
        <v/>
      </c>
    </row>
    <row r="30" spans="1:22" x14ac:dyDescent="0.25">
      <c r="A30" s="1" t="s">
        <v>81</v>
      </c>
      <c r="B30" s="1" t="s">
        <v>82</v>
      </c>
      <c r="C30" s="1" t="s">
        <v>10</v>
      </c>
      <c r="D30" s="1">
        <v>20050103</v>
      </c>
      <c r="E30" s="1">
        <v>9164506</v>
      </c>
      <c r="F30" s="1">
        <v>16054920</v>
      </c>
      <c r="G30" s="1">
        <v>16503447</v>
      </c>
      <c r="H30" s="1">
        <v>418115</v>
      </c>
      <c r="I30" s="1">
        <v>1188</v>
      </c>
      <c r="J30" s="1">
        <v>50</v>
      </c>
      <c r="K30" s="1">
        <v>3.14</v>
      </c>
      <c r="L30" s="1">
        <v>23.37</v>
      </c>
      <c r="M30" s="1">
        <v>6.9</v>
      </c>
      <c r="N30" s="1" t="s">
        <v>1</v>
      </c>
      <c r="O30" s="18">
        <f t="shared" si="0"/>
        <v>38355</v>
      </c>
      <c r="P30" s="1">
        <f t="shared" si="1"/>
        <v>1</v>
      </c>
      <c r="Q30" s="1">
        <f t="shared" ca="1" si="2"/>
        <v>2.3268008829779491E-2</v>
      </c>
      <c r="R30" s="1">
        <f t="shared" ca="1" si="3"/>
        <v>-5.9619951415347838</v>
      </c>
      <c r="S30" s="1" t="str">
        <f t="shared" si="4"/>
        <v>A</v>
      </c>
    </row>
    <row r="31" spans="1:22" x14ac:dyDescent="0.25">
      <c r="A31" s="1" t="s">
        <v>81</v>
      </c>
      <c r="B31" s="1" t="s">
        <v>82</v>
      </c>
      <c r="C31" s="1" t="s">
        <v>10</v>
      </c>
      <c r="D31" s="1">
        <v>20050103</v>
      </c>
      <c r="E31" s="1">
        <v>11302292</v>
      </c>
      <c r="F31" s="1">
        <v>13245704</v>
      </c>
      <c r="G31" s="1">
        <v>17013142</v>
      </c>
      <c r="H31" s="1">
        <v>65001</v>
      </c>
      <c r="I31" s="1">
        <v>7</v>
      </c>
      <c r="J31" s="1">
        <v>102</v>
      </c>
      <c r="K31" s="1">
        <v>36.35</v>
      </c>
      <c r="L31" s="1">
        <v>4.32</v>
      </c>
      <c r="M31" s="1">
        <v>4.63</v>
      </c>
      <c r="N31" s="1" t="s">
        <v>1</v>
      </c>
      <c r="O31" s="18">
        <f t="shared" si="0"/>
        <v>38355</v>
      </c>
      <c r="P31" s="1">
        <f t="shared" si="1"/>
        <v>1</v>
      </c>
      <c r="Q31" s="1">
        <f t="shared" ca="1" si="2"/>
        <v>9.991996648202861E-2</v>
      </c>
      <c r="R31" s="1">
        <f t="shared" ca="1" si="3"/>
        <v>-3.1280309385981022</v>
      </c>
      <c r="S31" s="1" t="str">
        <f t="shared" si="4"/>
        <v/>
      </c>
    </row>
    <row r="32" spans="1:22" x14ac:dyDescent="0.25">
      <c r="A32" s="1" t="s">
        <v>81</v>
      </c>
      <c r="B32" s="1" t="s">
        <v>82</v>
      </c>
      <c r="C32" s="1" t="s">
        <v>10</v>
      </c>
      <c r="D32" s="1">
        <v>20050103</v>
      </c>
      <c r="E32" s="1">
        <v>14315026</v>
      </c>
      <c r="F32" s="1">
        <v>10384962</v>
      </c>
      <c r="G32" s="1">
        <v>16010008</v>
      </c>
      <c r="H32" s="1">
        <v>500000</v>
      </c>
      <c r="I32" s="1">
        <v>638</v>
      </c>
      <c r="J32" s="1">
        <v>247</v>
      </c>
      <c r="K32" s="1">
        <v>10.48</v>
      </c>
      <c r="L32" s="1">
        <v>3.03</v>
      </c>
      <c r="M32" s="1">
        <v>2.3025000000000002</v>
      </c>
      <c r="N32" s="1" t="s">
        <v>1</v>
      </c>
      <c r="O32" s="18">
        <f t="shared" si="0"/>
        <v>38355</v>
      </c>
      <c r="P32" s="1">
        <f t="shared" si="1"/>
        <v>1</v>
      </c>
      <c r="Q32" s="1">
        <f t="shared" ca="1" si="2"/>
        <v>0.21820590706010412</v>
      </c>
      <c r="R32" s="1">
        <f t="shared" ca="1" si="3"/>
        <v>-1.1130667208324927</v>
      </c>
      <c r="S32" s="1" t="str">
        <f t="shared" si="4"/>
        <v/>
      </c>
    </row>
    <row r="33" spans="1:19" x14ac:dyDescent="0.25">
      <c r="A33" s="1" t="s">
        <v>81</v>
      </c>
      <c r="B33" s="1" t="s">
        <v>82</v>
      </c>
      <c r="C33" s="1" t="s">
        <v>10</v>
      </c>
      <c r="D33" s="1">
        <v>20050103</v>
      </c>
      <c r="E33" s="1">
        <v>16002700</v>
      </c>
      <c r="F33" s="1">
        <v>14030275</v>
      </c>
      <c r="G33" s="1">
        <v>13582274</v>
      </c>
      <c r="H33" s="1">
        <v>105000</v>
      </c>
      <c r="I33" s="1">
        <v>95</v>
      </c>
      <c r="J33" s="1">
        <v>32378</v>
      </c>
      <c r="K33" s="1">
        <v>3.14</v>
      </c>
      <c r="L33" s="1">
        <v>3.01</v>
      </c>
      <c r="M33" s="1">
        <v>10.4</v>
      </c>
      <c r="N33" s="1" t="s">
        <v>1</v>
      </c>
      <c r="O33" s="18">
        <f t="shared" si="0"/>
        <v>38355</v>
      </c>
      <c r="P33" s="1">
        <f t="shared" si="1"/>
        <v>1</v>
      </c>
      <c r="Q33" s="1">
        <f t="shared" ca="1" si="2"/>
        <v>0.1345087996976424</v>
      </c>
      <c r="R33" s="1">
        <f t="shared" ca="1" si="3"/>
        <v>-2.4213109850258263</v>
      </c>
      <c r="S33" s="1" t="str">
        <f t="shared" si="4"/>
        <v/>
      </c>
    </row>
    <row r="34" spans="1:19" x14ac:dyDescent="0.25">
      <c r="A34" s="1" t="s">
        <v>81</v>
      </c>
      <c r="B34" s="1" t="s">
        <v>82</v>
      </c>
      <c r="C34" s="1" t="s">
        <v>10</v>
      </c>
      <c r="D34" s="1">
        <v>20050103</v>
      </c>
      <c r="E34" s="1">
        <v>17160312</v>
      </c>
      <c r="F34" s="1">
        <v>10061875</v>
      </c>
      <c r="G34" s="1">
        <v>14154620</v>
      </c>
      <c r="H34" s="1">
        <v>538000</v>
      </c>
      <c r="I34" s="1">
        <v>9150</v>
      </c>
      <c r="J34" s="1">
        <v>21500</v>
      </c>
      <c r="K34" s="1">
        <v>4.7725</v>
      </c>
      <c r="L34" s="1">
        <v>4.55</v>
      </c>
      <c r="M34" s="1">
        <v>2.6</v>
      </c>
      <c r="N34" s="1" t="s">
        <v>1</v>
      </c>
      <c r="O34" s="18">
        <f t="shared" si="0"/>
        <v>38355</v>
      </c>
      <c r="P34" s="1">
        <f t="shared" si="1"/>
        <v>1</v>
      </c>
      <c r="Q34" s="1">
        <f t="shared" ca="1" si="2"/>
        <v>0.12623204999936447</v>
      </c>
      <c r="R34" s="1">
        <f t="shared" ca="1" si="3"/>
        <v>-2.5775390947452799</v>
      </c>
      <c r="S34" s="1" t="str">
        <f t="shared" si="4"/>
        <v/>
      </c>
    </row>
    <row r="35" spans="1:19" x14ac:dyDescent="0.25">
      <c r="A35" s="1" t="s">
        <v>23</v>
      </c>
      <c r="B35" s="1" t="s">
        <v>24</v>
      </c>
      <c r="C35" s="1" t="s">
        <v>0</v>
      </c>
      <c r="D35" s="1">
        <v>20050103</v>
      </c>
      <c r="E35" s="1">
        <v>16371729</v>
      </c>
      <c r="F35" s="1">
        <v>12582698</v>
      </c>
      <c r="G35" s="1">
        <v>14361351</v>
      </c>
      <c r="H35" s="1">
        <v>89746</v>
      </c>
      <c r="I35" s="1">
        <v>70</v>
      </c>
      <c r="J35" s="1">
        <v>100</v>
      </c>
      <c r="K35" s="1">
        <v>5.9</v>
      </c>
      <c r="L35" s="1">
        <v>27.4</v>
      </c>
      <c r="M35" s="1">
        <v>3.14</v>
      </c>
      <c r="N35" s="1" t="s">
        <v>1</v>
      </c>
      <c r="O35" s="18">
        <f t="shared" si="0"/>
        <v>38355</v>
      </c>
      <c r="P35" s="1">
        <f t="shared" si="1"/>
        <v>1</v>
      </c>
      <c r="Q35" s="1">
        <f t="shared" ca="1" si="2"/>
        <v>8.2402554663826653E-3</v>
      </c>
      <c r="R35" s="1">
        <f t="shared" ca="1" si="3"/>
        <v>-7.5923870561567597</v>
      </c>
      <c r="S35" s="1" t="str">
        <f t="shared" si="4"/>
        <v>A</v>
      </c>
    </row>
    <row r="36" spans="1:19" x14ac:dyDescent="0.25">
      <c r="A36" s="1" t="s">
        <v>2</v>
      </c>
      <c r="B36" s="1" t="s">
        <v>3</v>
      </c>
      <c r="C36" s="1" t="s">
        <v>0</v>
      </c>
      <c r="D36" s="1">
        <v>20050103</v>
      </c>
      <c r="E36" s="1">
        <v>10575575</v>
      </c>
      <c r="F36" s="1">
        <v>11081347</v>
      </c>
      <c r="G36" s="1">
        <v>17235441</v>
      </c>
      <c r="H36" s="1">
        <v>505941</v>
      </c>
      <c r="I36" s="1">
        <v>97000</v>
      </c>
      <c r="J36" s="1">
        <v>708</v>
      </c>
      <c r="K36" s="1">
        <v>17.2</v>
      </c>
      <c r="L36" s="1">
        <v>18.86</v>
      </c>
      <c r="M36" s="1">
        <v>18.05</v>
      </c>
      <c r="N36" s="1" t="s">
        <v>1</v>
      </c>
      <c r="O36" s="18">
        <f t="shared" si="0"/>
        <v>38355</v>
      </c>
      <c r="P36" s="1">
        <f t="shared" si="1"/>
        <v>1</v>
      </c>
      <c r="Q36" s="1">
        <f t="shared" ca="1" si="2"/>
        <v>0.18634179395839331</v>
      </c>
      <c r="R36" s="1">
        <f t="shared" ca="1" si="3"/>
        <v>-1.5658314484134084</v>
      </c>
      <c r="S36" s="1" t="str">
        <f t="shared" si="4"/>
        <v>A</v>
      </c>
    </row>
    <row r="37" spans="1:19" x14ac:dyDescent="0.25">
      <c r="A37" s="1" t="s">
        <v>21</v>
      </c>
      <c r="B37" s="1" t="s">
        <v>22</v>
      </c>
      <c r="C37" s="1" t="s">
        <v>0</v>
      </c>
      <c r="D37" s="1">
        <v>20050103</v>
      </c>
      <c r="E37" s="1">
        <v>9144223</v>
      </c>
      <c r="F37" s="1">
        <v>12130328</v>
      </c>
      <c r="G37" s="1">
        <v>15565960</v>
      </c>
      <c r="H37" s="1">
        <v>248192</v>
      </c>
      <c r="I37" s="1">
        <v>500</v>
      </c>
      <c r="J37" s="1">
        <v>150</v>
      </c>
      <c r="K37" s="1">
        <v>3.17</v>
      </c>
      <c r="L37" s="1">
        <v>19.989999999999998</v>
      </c>
      <c r="M37" s="1">
        <v>2.4750000000000001</v>
      </c>
      <c r="N37" s="1" t="s">
        <v>1</v>
      </c>
      <c r="O37" s="18">
        <f t="shared" si="0"/>
        <v>38355</v>
      </c>
      <c r="P37" s="1">
        <f t="shared" si="1"/>
        <v>1</v>
      </c>
      <c r="Q37" s="1">
        <f t="shared" ca="1" si="2"/>
        <v>7.2308283709896726E-2</v>
      </c>
      <c r="R37" s="1">
        <f t="shared" ca="1" si="3"/>
        <v>-3.8352522345250817</v>
      </c>
      <c r="S37" s="1" t="str">
        <f t="shared" si="4"/>
        <v>A</v>
      </c>
    </row>
    <row r="38" spans="1:19" x14ac:dyDescent="0.25">
      <c r="A38" s="1" t="s">
        <v>39</v>
      </c>
      <c r="B38" s="1" t="s">
        <v>40</v>
      </c>
      <c r="C38" s="1" t="s">
        <v>0</v>
      </c>
      <c r="D38" s="1">
        <v>20050103</v>
      </c>
      <c r="E38" s="1">
        <v>10163826</v>
      </c>
      <c r="F38" s="1">
        <v>9200524</v>
      </c>
      <c r="G38" s="1">
        <v>10353933</v>
      </c>
      <c r="H38" s="1">
        <v>79006</v>
      </c>
      <c r="I38" s="1">
        <v>100000</v>
      </c>
      <c r="J38" s="1">
        <v>1000</v>
      </c>
      <c r="K38" s="1">
        <v>3.14</v>
      </c>
      <c r="L38" s="1">
        <v>5.0999999999999996</v>
      </c>
      <c r="M38" s="1">
        <v>3.13</v>
      </c>
      <c r="N38" s="1" t="s">
        <v>1</v>
      </c>
      <c r="O38" s="18">
        <f t="shared" si="0"/>
        <v>38355</v>
      </c>
      <c r="P38" s="1">
        <f t="shared" si="1"/>
        <v>1</v>
      </c>
      <c r="Q38" s="1">
        <f t="shared" ca="1" si="2"/>
        <v>0.31148420787039771</v>
      </c>
      <c r="R38" s="1">
        <f t="shared" ca="1" si="3"/>
        <v>3.3409194973724299E-2</v>
      </c>
      <c r="S38" s="1" t="str">
        <f t="shared" si="4"/>
        <v>A</v>
      </c>
    </row>
    <row r="39" spans="1:19" x14ac:dyDescent="0.25">
      <c r="A39" s="1" t="s">
        <v>75</v>
      </c>
      <c r="B39" s="1" t="s">
        <v>76</v>
      </c>
      <c r="C39" s="1" t="s">
        <v>0</v>
      </c>
      <c r="D39" s="1">
        <v>20050103</v>
      </c>
      <c r="E39" s="1">
        <v>9421421</v>
      </c>
      <c r="F39" s="1">
        <v>16184785</v>
      </c>
      <c r="G39" s="1">
        <v>11142411</v>
      </c>
      <c r="H39" s="1">
        <v>192400</v>
      </c>
      <c r="I39" s="1">
        <v>500</v>
      </c>
      <c r="J39" s="1">
        <v>380</v>
      </c>
      <c r="K39" s="1">
        <v>3.15</v>
      </c>
      <c r="L39" s="1">
        <v>11.48</v>
      </c>
      <c r="M39" s="1">
        <v>3.14</v>
      </c>
      <c r="N39" s="1" t="s">
        <v>1</v>
      </c>
      <c r="O39" s="18">
        <f t="shared" si="0"/>
        <v>38355</v>
      </c>
      <c r="P39" s="1">
        <f t="shared" si="1"/>
        <v>1</v>
      </c>
      <c r="Q39" s="1">
        <f t="shared" ca="1" si="2"/>
        <v>0.25313184909299841</v>
      </c>
      <c r="R39" s="1">
        <f t="shared" ca="1" si="3"/>
        <v>-0.65866679370000725</v>
      </c>
      <c r="S39" s="1" t="str">
        <f t="shared" si="4"/>
        <v>A</v>
      </c>
    </row>
    <row r="40" spans="1:19" x14ac:dyDescent="0.25">
      <c r="A40" s="1" t="s">
        <v>8</v>
      </c>
      <c r="B40" s="1" t="s">
        <v>9</v>
      </c>
      <c r="C40" s="1" t="s">
        <v>10</v>
      </c>
      <c r="D40" s="1">
        <v>20050103</v>
      </c>
      <c r="E40" s="1">
        <v>12210344</v>
      </c>
      <c r="F40" s="1">
        <v>17115218</v>
      </c>
      <c r="G40" s="1">
        <v>14353749</v>
      </c>
      <c r="H40" s="1">
        <v>1041196</v>
      </c>
      <c r="I40" s="1">
        <v>45805</v>
      </c>
      <c r="J40" s="1">
        <v>2372</v>
      </c>
      <c r="K40" s="1">
        <v>23.07</v>
      </c>
      <c r="L40" s="1">
        <v>3.14</v>
      </c>
      <c r="M40" s="1">
        <v>11.69</v>
      </c>
      <c r="N40" s="1" t="s">
        <v>1</v>
      </c>
      <c r="O40" s="18">
        <f t="shared" si="0"/>
        <v>38355</v>
      </c>
      <c r="P40" s="1">
        <f t="shared" si="1"/>
        <v>1</v>
      </c>
      <c r="Q40" s="1">
        <f t="shared" ca="1" si="2"/>
        <v>0.28626965654823122</v>
      </c>
      <c r="R40" s="1">
        <f t="shared" ca="1" si="3"/>
        <v>-0.25726271415817381</v>
      </c>
      <c r="S40" s="1" t="str">
        <f t="shared" si="4"/>
        <v/>
      </c>
    </row>
    <row r="41" spans="1:19" x14ac:dyDescent="0.25">
      <c r="A41" s="1" t="s">
        <v>8</v>
      </c>
      <c r="B41" s="1" t="s">
        <v>9</v>
      </c>
      <c r="C41" s="1" t="s">
        <v>10</v>
      </c>
      <c r="D41" s="1">
        <v>20050103</v>
      </c>
      <c r="E41" s="1">
        <v>15370395</v>
      </c>
      <c r="F41" s="1">
        <v>13541544</v>
      </c>
      <c r="G41" s="1">
        <v>17233021</v>
      </c>
      <c r="H41" s="1">
        <v>164859</v>
      </c>
      <c r="I41" s="1">
        <v>4483</v>
      </c>
      <c r="J41" s="1">
        <v>1154</v>
      </c>
      <c r="K41" s="1">
        <v>7.76</v>
      </c>
      <c r="L41" s="1">
        <v>18.97</v>
      </c>
      <c r="M41" s="1">
        <v>18.829999999999998</v>
      </c>
      <c r="N41" s="1" t="s">
        <v>1</v>
      </c>
      <c r="O41" s="18">
        <f t="shared" si="0"/>
        <v>38355</v>
      </c>
      <c r="P41" s="1">
        <f t="shared" si="1"/>
        <v>1</v>
      </c>
      <c r="Q41" s="1">
        <f t="shared" ca="1" si="2"/>
        <v>0.19793558442454229</v>
      </c>
      <c r="R41" s="1">
        <f t="shared" ca="1" si="3"/>
        <v>-1.3960727731065816</v>
      </c>
      <c r="S41" s="1" t="str">
        <f t="shared" si="4"/>
        <v>A</v>
      </c>
    </row>
    <row r="42" spans="1:19" x14ac:dyDescent="0.25">
      <c r="A42" s="1" t="s">
        <v>11</v>
      </c>
      <c r="B42" s="1" t="s">
        <v>12</v>
      </c>
      <c r="C42" s="1" t="s">
        <v>10</v>
      </c>
      <c r="D42" s="1">
        <v>20050103</v>
      </c>
      <c r="E42" s="1">
        <v>14255627</v>
      </c>
      <c r="F42" s="1">
        <v>14372061</v>
      </c>
      <c r="G42" s="1">
        <v>9295897</v>
      </c>
      <c r="H42" s="1">
        <v>150000</v>
      </c>
      <c r="I42" s="1">
        <v>1000</v>
      </c>
      <c r="J42" s="1">
        <v>99000</v>
      </c>
      <c r="K42" s="1">
        <v>20.2</v>
      </c>
      <c r="L42" s="1">
        <v>3.03</v>
      </c>
      <c r="M42" s="1">
        <v>18.829999999999998</v>
      </c>
      <c r="N42" s="1" t="s">
        <v>1</v>
      </c>
      <c r="O42" s="18">
        <f t="shared" si="0"/>
        <v>38355</v>
      </c>
      <c r="P42" s="1">
        <f t="shared" si="1"/>
        <v>1</v>
      </c>
      <c r="Q42" s="1">
        <f t="shared" ca="1" si="2"/>
        <v>0.2280550460636008</v>
      </c>
      <c r="R42" s="1">
        <f t="shared" ca="1" si="3"/>
        <v>-0.98106955047193178</v>
      </c>
      <c r="S42" s="1" t="str">
        <f t="shared" si="4"/>
        <v/>
      </c>
    </row>
    <row r="43" spans="1:19" x14ac:dyDescent="0.25">
      <c r="A43" s="1" t="s">
        <v>11</v>
      </c>
      <c r="B43" s="1" t="s">
        <v>12</v>
      </c>
      <c r="C43" s="1" t="s">
        <v>10</v>
      </c>
      <c r="D43" s="1">
        <v>20050103</v>
      </c>
      <c r="E43" s="1">
        <v>14492907</v>
      </c>
      <c r="F43" s="1">
        <v>9253889</v>
      </c>
      <c r="G43" s="1">
        <v>9265684</v>
      </c>
      <c r="H43" s="1">
        <v>481539</v>
      </c>
      <c r="I43" s="1">
        <v>4051</v>
      </c>
      <c r="J43" s="1">
        <v>34400</v>
      </c>
      <c r="K43" s="1">
        <v>2.23</v>
      </c>
      <c r="L43" s="1">
        <v>18.829999999999998</v>
      </c>
      <c r="M43" s="1">
        <v>18.95</v>
      </c>
      <c r="N43" s="1" t="s">
        <v>1</v>
      </c>
      <c r="O43" s="18">
        <f t="shared" si="0"/>
        <v>38355</v>
      </c>
      <c r="P43" s="1">
        <f t="shared" si="1"/>
        <v>1</v>
      </c>
      <c r="Q43" s="1">
        <f t="shared" ca="1" si="2"/>
        <v>0.29735505597082168</v>
      </c>
      <c r="R43" s="1">
        <f t="shared" ca="1" si="3"/>
        <v>-0.12809173358673442</v>
      </c>
      <c r="S43" s="1" t="str">
        <f t="shared" si="4"/>
        <v>A</v>
      </c>
    </row>
    <row r="44" spans="1:19" x14ac:dyDescent="0.25">
      <c r="A44" s="1" t="s">
        <v>4</v>
      </c>
      <c r="B44" s="1" t="s">
        <v>5</v>
      </c>
      <c r="C44" s="1" t="s">
        <v>0</v>
      </c>
      <c r="D44" s="1">
        <v>20050103</v>
      </c>
      <c r="E44" s="1">
        <v>15562085</v>
      </c>
      <c r="F44" s="1">
        <v>12005348</v>
      </c>
      <c r="G44" s="1">
        <v>11333751</v>
      </c>
      <c r="H44" s="1">
        <v>88000</v>
      </c>
      <c r="I44" s="1">
        <v>7</v>
      </c>
      <c r="J44" s="1">
        <v>32823</v>
      </c>
      <c r="K44" s="1">
        <v>3.15</v>
      </c>
      <c r="L44" s="1">
        <v>11.82</v>
      </c>
      <c r="M44" s="1">
        <v>15.95</v>
      </c>
      <c r="N44" s="1" t="s">
        <v>1</v>
      </c>
      <c r="O44" s="18">
        <f t="shared" si="0"/>
        <v>38355</v>
      </c>
      <c r="P44" s="1">
        <f t="shared" si="1"/>
        <v>1</v>
      </c>
      <c r="Q44" s="1">
        <f t="shared" ca="1" si="2"/>
        <v>0.15528806461084954</v>
      </c>
      <c r="R44" s="1">
        <f t="shared" ca="1" si="3"/>
        <v>-2.0560555203727846</v>
      </c>
      <c r="S44" s="1" t="str">
        <f t="shared" si="4"/>
        <v>A</v>
      </c>
    </row>
    <row r="45" spans="1:19" x14ac:dyDescent="0.25">
      <c r="A45" s="1" t="s">
        <v>17</v>
      </c>
      <c r="B45" s="1" t="s">
        <v>18</v>
      </c>
      <c r="C45" s="1" t="s">
        <v>0</v>
      </c>
      <c r="D45" s="1">
        <v>20050104</v>
      </c>
      <c r="E45" s="1">
        <v>16142412</v>
      </c>
      <c r="F45" s="1">
        <v>14253424</v>
      </c>
      <c r="G45" s="1">
        <v>10173402</v>
      </c>
      <c r="H45" s="1">
        <v>45000</v>
      </c>
      <c r="I45" s="1">
        <v>50000</v>
      </c>
      <c r="J45" s="1">
        <v>7734</v>
      </c>
      <c r="K45" s="1">
        <v>20.75</v>
      </c>
      <c r="L45" s="1">
        <v>19.43</v>
      </c>
      <c r="M45" s="1">
        <v>8.4649999999999999</v>
      </c>
      <c r="N45" s="1" t="s">
        <v>1</v>
      </c>
      <c r="O45" s="18">
        <f t="shared" si="0"/>
        <v>38356</v>
      </c>
      <c r="P45" s="1">
        <f t="shared" si="1"/>
        <v>2</v>
      </c>
      <c r="Q45" s="1">
        <f t="shared" ca="1" si="2"/>
        <v>7.4495371563875354E-2</v>
      </c>
      <c r="R45" s="1">
        <f t="shared" ca="1" si="3"/>
        <v>-3.7724221577988004</v>
      </c>
      <c r="S45" s="1" t="str">
        <f t="shared" si="4"/>
        <v/>
      </c>
    </row>
    <row r="46" spans="1:19" x14ac:dyDescent="0.25">
      <c r="A46" s="1" t="s">
        <v>95</v>
      </c>
      <c r="B46" s="1" t="s">
        <v>96</v>
      </c>
      <c r="C46" s="1" t="s">
        <v>0</v>
      </c>
      <c r="D46" s="1">
        <v>20050104</v>
      </c>
      <c r="E46" s="1">
        <v>12295682</v>
      </c>
      <c r="F46" s="1">
        <v>16442508</v>
      </c>
      <c r="G46" s="1">
        <v>15414906</v>
      </c>
      <c r="H46" s="1">
        <v>50000</v>
      </c>
      <c r="I46" s="1">
        <v>764</v>
      </c>
      <c r="J46" s="1">
        <v>1000</v>
      </c>
      <c r="K46" s="1">
        <v>11.49</v>
      </c>
      <c r="L46" s="1">
        <v>35.65</v>
      </c>
      <c r="M46" s="1">
        <v>5.31</v>
      </c>
      <c r="N46" s="1" t="s">
        <v>1</v>
      </c>
      <c r="O46" s="18">
        <f t="shared" si="0"/>
        <v>38356</v>
      </c>
      <c r="P46" s="1">
        <f t="shared" si="1"/>
        <v>2</v>
      </c>
      <c r="Q46" s="1">
        <f t="shared" ca="1" si="2"/>
        <v>5.8484860801220839E-2</v>
      </c>
      <c r="R46" s="1">
        <f t="shared" ca="1" si="3"/>
        <v>-4.270482057967981</v>
      </c>
      <c r="S46" s="1" t="str">
        <f t="shared" si="4"/>
        <v>A</v>
      </c>
    </row>
    <row r="47" spans="1:19" x14ac:dyDescent="0.25">
      <c r="A47" s="1" t="s">
        <v>35</v>
      </c>
      <c r="B47" s="1" t="s">
        <v>36</v>
      </c>
      <c r="C47" s="1" t="s">
        <v>0</v>
      </c>
      <c r="D47" s="1">
        <v>20050104</v>
      </c>
      <c r="E47" s="1">
        <v>10175944</v>
      </c>
      <c r="F47" s="1">
        <v>14472122</v>
      </c>
      <c r="G47" s="1">
        <v>9141153</v>
      </c>
      <c r="H47" s="1">
        <v>174142</v>
      </c>
      <c r="I47" s="1">
        <v>500</v>
      </c>
      <c r="J47" s="1">
        <v>500</v>
      </c>
      <c r="K47" s="1">
        <v>4.1399999999999997</v>
      </c>
      <c r="L47" s="1">
        <v>12.45</v>
      </c>
      <c r="M47" s="1">
        <v>2.5649999999999999</v>
      </c>
      <c r="N47" s="1" t="s">
        <v>1</v>
      </c>
      <c r="O47" s="18">
        <f t="shared" si="0"/>
        <v>38356</v>
      </c>
      <c r="P47" s="1">
        <f t="shared" si="1"/>
        <v>2</v>
      </c>
      <c r="Q47" s="1">
        <f t="shared" ca="1" si="2"/>
        <v>0.18361523351218714</v>
      </c>
      <c r="R47" s="1">
        <f t="shared" ca="1" si="3"/>
        <v>-1.6066929995306425</v>
      </c>
      <c r="S47" s="1" t="str">
        <f t="shared" si="4"/>
        <v>A</v>
      </c>
    </row>
    <row r="48" spans="1:19" x14ac:dyDescent="0.25">
      <c r="A48" s="1" t="s">
        <v>63</v>
      </c>
      <c r="B48" s="1" t="s">
        <v>64</v>
      </c>
      <c r="C48" s="1" t="s">
        <v>0</v>
      </c>
      <c r="D48" s="1">
        <v>20050104</v>
      </c>
      <c r="E48" s="1">
        <v>15421873</v>
      </c>
      <c r="F48" s="1">
        <v>17244674</v>
      </c>
      <c r="G48" s="1">
        <v>11052726</v>
      </c>
      <c r="H48" s="1">
        <v>159860</v>
      </c>
      <c r="I48" s="1">
        <v>1000</v>
      </c>
      <c r="J48" s="1">
        <v>4000</v>
      </c>
      <c r="K48" s="1">
        <v>2.65</v>
      </c>
      <c r="L48" s="1">
        <v>19.07</v>
      </c>
      <c r="M48" s="1">
        <v>18.84</v>
      </c>
      <c r="N48" s="1" t="s">
        <v>1</v>
      </c>
      <c r="O48" s="18">
        <f t="shared" si="0"/>
        <v>38356</v>
      </c>
      <c r="P48" s="1">
        <f t="shared" si="1"/>
        <v>2</v>
      </c>
      <c r="Q48" s="1">
        <f t="shared" ca="1" si="2"/>
        <v>0.30516743494170279</v>
      </c>
      <c r="R48" s="1">
        <f t="shared" ca="1" si="3"/>
        <v>-3.8382041478357998E-2</v>
      </c>
      <c r="S48" s="1" t="str">
        <f t="shared" si="4"/>
        <v>A</v>
      </c>
    </row>
    <row r="49" spans="1:19" x14ac:dyDescent="0.25">
      <c r="A49" s="1" t="s">
        <v>65</v>
      </c>
      <c r="B49" s="1" t="s">
        <v>66</v>
      </c>
      <c r="C49" s="1" t="s">
        <v>0</v>
      </c>
      <c r="D49" s="1">
        <v>20050104</v>
      </c>
      <c r="E49" s="1">
        <v>11151080</v>
      </c>
      <c r="F49" s="1">
        <v>15491660</v>
      </c>
      <c r="G49" s="1">
        <v>10184322</v>
      </c>
      <c r="H49" s="1">
        <v>500000</v>
      </c>
      <c r="I49" s="1">
        <v>600</v>
      </c>
      <c r="J49" s="1">
        <v>250</v>
      </c>
      <c r="K49" s="1">
        <v>5.5</v>
      </c>
      <c r="L49" s="1">
        <v>12.25</v>
      </c>
      <c r="M49" s="1">
        <v>18.95</v>
      </c>
      <c r="N49" s="1" t="s">
        <v>1</v>
      </c>
      <c r="O49" s="18">
        <f t="shared" si="0"/>
        <v>38356</v>
      </c>
      <c r="P49" s="1">
        <f t="shared" si="1"/>
        <v>2</v>
      </c>
      <c r="Q49" s="1">
        <f t="shared" ca="1" si="2"/>
        <v>0.1862797398768046</v>
      </c>
      <c r="R49" s="1">
        <f t="shared" ca="1" si="3"/>
        <v>-1.5667572786770831</v>
      </c>
      <c r="S49" s="1" t="str">
        <f t="shared" si="4"/>
        <v>A</v>
      </c>
    </row>
    <row r="50" spans="1:19" x14ac:dyDescent="0.25">
      <c r="A50" s="1" t="s">
        <v>85</v>
      </c>
      <c r="B50" s="1" t="s">
        <v>86</v>
      </c>
      <c r="C50" s="1" t="s">
        <v>10</v>
      </c>
      <c r="D50" s="1">
        <v>20050104</v>
      </c>
      <c r="E50" s="1">
        <v>11424492</v>
      </c>
      <c r="F50" s="1">
        <v>9174659</v>
      </c>
      <c r="G50" s="1">
        <v>11205173</v>
      </c>
      <c r="H50" s="1">
        <v>85662</v>
      </c>
      <c r="I50" s="1">
        <v>2500</v>
      </c>
      <c r="J50" s="1">
        <v>7407</v>
      </c>
      <c r="K50" s="1">
        <v>7.4950000000000001</v>
      </c>
      <c r="L50" s="1">
        <v>20.63</v>
      </c>
      <c r="M50" s="1">
        <v>11.58</v>
      </c>
      <c r="N50" s="1" t="s">
        <v>1</v>
      </c>
      <c r="O50" s="18">
        <f t="shared" si="0"/>
        <v>38356</v>
      </c>
      <c r="P50" s="1">
        <f t="shared" si="1"/>
        <v>2</v>
      </c>
      <c r="Q50" s="1">
        <f t="shared" ca="1" si="2"/>
        <v>5.6719513675069853E-2</v>
      </c>
      <c r="R50" s="1">
        <f t="shared" ca="1" si="3"/>
        <v>-4.3316917961533195</v>
      </c>
      <c r="S50" s="1" t="str">
        <f t="shared" si="4"/>
        <v>A</v>
      </c>
    </row>
    <row r="51" spans="1:19" x14ac:dyDescent="0.25">
      <c r="A51" s="1" t="s">
        <v>77</v>
      </c>
      <c r="B51" s="1" t="s">
        <v>78</v>
      </c>
      <c r="C51" s="1" t="s">
        <v>10</v>
      </c>
      <c r="D51" s="1">
        <v>20050104</v>
      </c>
      <c r="E51" s="1">
        <v>14185339</v>
      </c>
      <c r="F51" s="1">
        <v>16344826</v>
      </c>
      <c r="G51" s="1">
        <v>16285425</v>
      </c>
      <c r="H51" s="1">
        <v>60049</v>
      </c>
      <c r="I51" s="1">
        <v>1500</v>
      </c>
      <c r="J51" s="1">
        <v>850</v>
      </c>
      <c r="K51" s="1">
        <v>3.16</v>
      </c>
      <c r="L51" s="1">
        <v>3.0339999999999998</v>
      </c>
      <c r="M51" s="1">
        <v>11.49</v>
      </c>
      <c r="N51" s="1" t="s">
        <v>1</v>
      </c>
      <c r="O51" s="18">
        <f t="shared" si="0"/>
        <v>38356</v>
      </c>
      <c r="P51" s="1">
        <f t="shared" si="1"/>
        <v>2</v>
      </c>
      <c r="Q51" s="1">
        <f t="shared" ca="1" si="2"/>
        <v>0.17263908680725171</v>
      </c>
      <c r="R51" s="1">
        <f t="shared" ca="1" si="3"/>
        <v>-1.7751505940956451</v>
      </c>
      <c r="S51" s="1" t="str">
        <f t="shared" si="4"/>
        <v/>
      </c>
    </row>
    <row r="52" spans="1:19" x14ac:dyDescent="0.25">
      <c r="A52" s="1" t="s">
        <v>77</v>
      </c>
      <c r="B52" s="1" t="s">
        <v>78</v>
      </c>
      <c r="C52" s="1" t="s">
        <v>10</v>
      </c>
      <c r="D52" s="1">
        <v>20050104</v>
      </c>
      <c r="E52" s="1">
        <v>14544385</v>
      </c>
      <c r="F52" s="1">
        <v>12020230</v>
      </c>
      <c r="G52" s="1">
        <v>11334664</v>
      </c>
      <c r="H52" s="1">
        <v>400000</v>
      </c>
      <c r="I52" s="1">
        <v>1994</v>
      </c>
      <c r="J52" s="1">
        <v>2000</v>
      </c>
      <c r="K52" s="1">
        <v>7.2549999999999999</v>
      </c>
      <c r="L52" s="1">
        <v>24.13</v>
      </c>
      <c r="M52" s="1">
        <v>2.3849999999999998</v>
      </c>
      <c r="N52" s="1" t="s">
        <v>1</v>
      </c>
      <c r="O52" s="18">
        <f t="shared" si="0"/>
        <v>38356</v>
      </c>
      <c r="P52" s="1">
        <f t="shared" si="1"/>
        <v>2</v>
      </c>
      <c r="Q52" s="1">
        <f t="shared" ca="1" si="2"/>
        <v>0.14781425541257784</v>
      </c>
      <c r="R52" s="1">
        <f t="shared" ca="1" si="3"/>
        <v>-2.1834154306924241</v>
      </c>
      <c r="S52" s="1" t="str">
        <f t="shared" si="4"/>
        <v>A</v>
      </c>
    </row>
    <row r="53" spans="1:19" x14ac:dyDescent="0.25">
      <c r="A53" s="1" t="s">
        <v>89</v>
      </c>
      <c r="B53" s="1" t="s">
        <v>90</v>
      </c>
      <c r="C53" s="1" t="s">
        <v>0</v>
      </c>
      <c r="D53" s="1">
        <v>20050104</v>
      </c>
      <c r="E53" s="1">
        <v>11063194</v>
      </c>
      <c r="F53" s="1">
        <v>11093323</v>
      </c>
      <c r="G53" s="1">
        <v>17174029</v>
      </c>
      <c r="H53" s="1">
        <v>15600</v>
      </c>
      <c r="I53" s="1">
        <v>100</v>
      </c>
      <c r="J53" s="1">
        <v>600</v>
      </c>
      <c r="K53" s="1">
        <v>6</v>
      </c>
      <c r="L53" s="1">
        <v>18.21</v>
      </c>
      <c r="M53" s="1">
        <v>20.05</v>
      </c>
      <c r="N53" s="1" t="s">
        <v>1</v>
      </c>
      <c r="O53" s="18">
        <f t="shared" si="0"/>
        <v>38356</v>
      </c>
      <c r="P53" s="1">
        <f t="shared" si="1"/>
        <v>2</v>
      </c>
      <c r="Q53" s="1">
        <f t="shared" ca="1" si="2"/>
        <v>8.9166904792224486E-2</v>
      </c>
      <c r="R53" s="1">
        <f t="shared" ca="1" si="3"/>
        <v>-3.383611896164946</v>
      </c>
      <c r="S53" s="1" t="str">
        <f t="shared" si="4"/>
        <v>A</v>
      </c>
    </row>
    <row r="54" spans="1:19" x14ac:dyDescent="0.25">
      <c r="A54" s="1" t="s">
        <v>79</v>
      </c>
      <c r="B54" s="1" t="s">
        <v>80</v>
      </c>
      <c r="C54" s="1" t="s">
        <v>10</v>
      </c>
      <c r="D54" s="1">
        <v>20050104</v>
      </c>
      <c r="E54" s="1">
        <v>10413106</v>
      </c>
      <c r="F54" s="1">
        <v>16525932</v>
      </c>
      <c r="G54" s="1">
        <v>16544283</v>
      </c>
      <c r="H54" s="1">
        <v>50000</v>
      </c>
      <c r="I54" s="1">
        <v>500</v>
      </c>
      <c r="J54" s="1">
        <v>986</v>
      </c>
      <c r="K54" s="1">
        <v>25.67</v>
      </c>
      <c r="L54" s="1">
        <v>9.3249999999999993</v>
      </c>
      <c r="M54" s="1">
        <v>11.39</v>
      </c>
      <c r="N54" s="1" t="s">
        <v>1</v>
      </c>
      <c r="O54" s="18">
        <f t="shared" si="0"/>
        <v>38356</v>
      </c>
      <c r="P54" s="1">
        <f t="shared" si="1"/>
        <v>2</v>
      </c>
      <c r="Q54" s="1">
        <f t="shared" ca="1" si="2"/>
        <v>8.5014372784328884E-3</v>
      </c>
      <c r="R54" s="1">
        <f t="shared" ca="1" si="3"/>
        <v>-7.5465822753679976</v>
      </c>
      <c r="S54" s="1" t="str">
        <f t="shared" si="4"/>
        <v/>
      </c>
    </row>
    <row r="55" spans="1:19" x14ac:dyDescent="0.25">
      <c r="A55" s="1" t="s">
        <v>33</v>
      </c>
      <c r="B55" s="1" t="s">
        <v>34</v>
      </c>
      <c r="C55" s="1" t="s">
        <v>0</v>
      </c>
      <c r="D55" s="1">
        <v>20050104</v>
      </c>
      <c r="E55" s="1">
        <v>17174448</v>
      </c>
      <c r="F55" s="1">
        <v>15320464</v>
      </c>
      <c r="G55" s="1">
        <v>15301118</v>
      </c>
      <c r="H55" s="1">
        <v>66540</v>
      </c>
      <c r="I55" s="1">
        <v>500</v>
      </c>
      <c r="J55" s="1">
        <v>400</v>
      </c>
      <c r="K55" s="1">
        <v>18.850000000000001</v>
      </c>
      <c r="L55" s="1">
        <v>3.0019999999999998</v>
      </c>
      <c r="M55" s="1">
        <v>19.04</v>
      </c>
      <c r="N55" s="1" t="s">
        <v>1</v>
      </c>
      <c r="O55" s="18">
        <f t="shared" si="0"/>
        <v>38356</v>
      </c>
      <c r="P55" s="1">
        <f t="shared" si="1"/>
        <v>2</v>
      </c>
      <c r="Q55" s="1">
        <f t="shared" ca="1" si="2"/>
        <v>0.16040348768975732</v>
      </c>
      <c r="R55" s="1">
        <f t="shared" ca="1" si="3"/>
        <v>-1.9712037303773533</v>
      </c>
      <c r="S55" s="1" t="str">
        <f t="shared" si="4"/>
        <v/>
      </c>
    </row>
    <row r="56" spans="1:19" x14ac:dyDescent="0.25">
      <c r="A56" s="1" t="s">
        <v>37</v>
      </c>
      <c r="B56" s="1" t="s">
        <v>38</v>
      </c>
      <c r="C56" s="1" t="s">
        <v>0</v>
      </c>
      <c r="D56" s="1">
        <v>20050104</v>
      </c>
      <c r="E56" s="1">
        <v>17235441</v>
      </c>
      <c r="F56" s="1">
        <v>17082120</v>
      </c>
      <c r="G56" s="1">
        <v>17091926</v>
      </c>
      <c r="H56" s="1">
        <v>66196</v>
      </c>
      <c r="I56" s="1">
        <v>100000</v>
      </c>
      <c r="J56" s="1">
        <v>600</v>
      </c>
      <c r="K56" s="1">
        <v>3.42</v>
      </c>
      <c r="L56" s="1">
        <v>26.16</v>
      </c>
      <c r="M56" s="1">
        <v>35.15</v>
      </c>
      <c r="N56" s="1" t="s">
        <v>1</v>
      </c>
      <c r="O56" s="18">
        <f t="shared" si="0"/>
        <v>38356</v>
      </c>
      <c r="P56" s="1">
        <f t="shared" si="1"/>
        <v>2</v>
      </c>
      <c r="Q56" s="1">
        <f t="shared" ca="1" si="2"/>
        <v>6.7670209386200317E-2</v>
      </c>
      <c r="R56" s="1">
        <f t="shared" ca="1" si="3"/>
        <v>-3.9734791220141492</v>
      </c>
      <c r="S56" s="1" t="str">
        <f t="shared" si="4"/>
        <v>A</v>
      </c>
    </row>
    <row r="57" spans="1:19" x14ac:dyDescent="0.25">
      <c r="A57" s="1" t="s">
        <v>43</v>
      </c>
      <c r="B57" s="1" t="s">
        <v>44</v>
      </c>
      <c r="C57" s="1" t="s">
        <v>0</v>
      </c>
      <c r="D57" s="1">
        <v>20050104</v>
      </c>
      <c r="E57" s="1">
        <v>11130478</v>
      </c>
      <c r="F57" s="1">
        <v>9405809</v>
      </c>
      <c r="G57" s="1">
        <v>12563183</v>
      </c>
      <c r="H57" s="1">
        <v>100000</v>
      </c>
      <c r="I57" s="1">
        <v>5000</v>
      </c>
      <c r="J57" s="1">
        <v>1051</v>
      </c>
      <c r="K57" s="1">
        <v>1.65</v>
      </c>
      <c r="L57" s="1">
        <v>10.63</v>
      </c>
      <c r="M57" s="1">
        <v>8.89</v>
      </c>
      <c r="N57" s="1" t="s">
        <v>1</v>
      </c>
      <c r="O57" s="18">
        <f t="shared" si="0"/>
        <v>38356</v>
      </c>
      <c r="P57" s="1">
        <f t="shared" si="1"/>
        <v>2</v>
      </c>
      <c r="Q57" s="1">
        <f t="shared" ca="1" si="2"/>
        <v>0.27332890374262142</v>
      </c>
      <c r="R57" s="1">
        <f t="shared" ca="1" si="3"/>
        <v>-0.41110344250996533</v>
      </c>
      <c r="S57" s="1" t="str">
        <f t="shared" si="4"/>
        <v>A</v>
      </c>
    </row>
    <row r="58" spans="1:19" x14ac:dyDescent="0.25">
      <c r="A58" s="1" t="s">
        <v>29</v>
      </c>
      <c r="B58" s="1" t="s">
        <v>30</v>
      </c>
      <c r="C58" s="1" t="s">
        <v>0</v>
      </c>
      <c r="D58" s="1">
        <v>20050104</v>
      </c>
      <c r="E58" s="1">
        <v>12105494</v>
      </c>
      <c r="F58" s="1">
        <v>13541527</v>
      </c>
      <c r="G58" s="1">
        <v>15404032</v>
      </c>
      <c r="H58" s="1">
        <v>91155</v>
      </c>
      <c r="I58" s="1">
        <v>4415</v>
      </c>
      <c r="J58" s="1">
        <v>3000</v>
      </c>
      <c r="K58" s="1">
        <v>41.55</v>
      </c>
      <c r="L58" s="1">
        <v>3.09</v>
      </c>
      <c r="M58" s="1">
        <v>7.8</v>
      </c>
      <c r="N58" s="1" t="s">
        <v>1</v>
      </c>
      <c r="O58" s="18">
        <f t="shared" si="0"/>
        <v>38356</v>
      </c>
      <c r="P58" s="1">
        <f t="shared" si="1"/>
        <v>2</v>
      </c>
      <c r="Q58" s="1">
        <f t="shared" ca="1" si="2"/>
        <v>0.12717362995690903</v>
      </c>
      <c r="R58" s="1">
        <f t="shared" ca="1" si="3"/>
        <v>-2.559414772679264</v>
      </c>
      <c r="S58" s="1" t="str">
        <f t="shared" si="4"/>
        <v/>
      </c>
    </row>
    <row r="59" spans="1:19" x14ac:dyDescent="0.25">
      <c r="A59" s="1" t="s">
        <v>29</v>
      </c>
      <c r="B59" s="1" t="s">
        <v>30</v>
      </c>
      <c r="C59" s="1" t="s">
        <v>0</v>
      </c>
      <c r="D59" s="1">
        <v>20050104</v>
      </c>
      <c r="E59" s="1">
        <v>16414241</v>
      </c>
      <c r="F59" s="1">
        <v>15525343</v>
      </c>
      <c r="G59" s="1">
        <v>9213877</v>
      </c>
      <c r="H59" s="1">
        <v>101000</v>
      </c>
      <c r="I59" s="1">
        <v>1000</v>
      </c>
      <c r="J59" s="1">
        <v>172</v>
      </c>
      <c r="K59" s="1">
        <v>18.899999999999999</v>
      </c>
      <c r="L59" s="1">
        <v>18.88</v>
      </c>
      <c r="M59" s="1">
        <v>19.55</v>
      </c>
      <c r="N59" s="1" t="s">
        <v>1</v>
      </c>
      <c r="O59" s="18">
        <f t="shared" si="0"/>
        <v>38356</v>
      </c>
      <c r="P59" s="1">
        <f t="shared" si="1"/>
        <v>2</v>
      </c>
      <c r="Q59" s="1">
        <f t="shared" ca="1" si="2"/>
        <v>0.32385436368534065</v>
      </c>
      <c r="R59" s="1">
        <f t="shared" ca="1" si="3"/>
        <v>0.17220969985554224</v>
      </c>
      <c r="S59" s="1" t="str">
        <f t="shared" si="4"/>
        <v/>
      </c>
    </row>
    <row r="60" spans="1:19" x14ac:dyDescent="0.25">
      <c r="A60" s="1" t="s">
        <v>6</v>
      </c>
      <c r="B60" s="1" t="s">
        <v>7</v>
      </c>
      <c r="C60" s="1" t="s">
        <v>0</v>
      </c>
      <c r="D60" s="1">
        <v>20050104</v>
      </c>
      <c r="E60" s="1">
        <v>10340157</v>
      </c>
      <c r="F60" s="1">
        <v>11095691</v>
      </c>
      <c r="G60" s="1">
        <v>16070983</v>
      </c>
      <c r="H60" s="1">
        <v>100000</v>
      </c>
      <c r="I60" s="1">
        <v>600</v>
      </c>
      <c r="J60" s="1">
        <v>276</v>
      </c>
      <c r="K60" s="1">
        <v>5.64</v>
      </c>
      <c r="L60" s="1">
        <v>2.54</v>
      </c>
      <c r="M60" s="1">
        <v>3.04</v>
      </c>
      <c r="N60" s="1" t="s">
        <v>1</v>
      </c>
      <c r="O60" s="18">
        <f t="shared" si="0"/>
        <v>38356</v>
      </c>
      <c r="P60" s="1">
        <f t="shared" si="1"/>
        <v>2</v>
      </c>
      <c r="Q60" s="1">
        <f t="shared" ca="1" si="2"/>
        <v>0.22015647085938558</v>
      </c>
      <c r="R60" s="1">
        <f t="shared" ca="1" si="3"/>
        <v>-1.0866594850547653</v>
      </c>
      <c r="S60" s="1" t="str">
        <f t="shared" si="4"/>
        <v/>
      </c>
    </row>
    <row r="61" spans="1:19" x14ac:dyDescent="0.25">
      <c r="A61" s="1" t="s">
        <v>73</v>
      </c>
      <c r="B61" s="1" t="s">
        <v>74</v>
      </c>
      <c r="C61" s="1" t="s">
        <v>0</v>
      </c>
      <c r="D61" s="1">
        <v>20050104</v>
      </c>
      <c r="E61" s="1">
        <v>9141970</v>
      </c>
      <c r="F61" s="1">
        <v>10005532</v>
      </c>
      <c r="G61" s="1">
        <v>16042738</v>
      </c>
      <c r="H61" s="1">
        <v>440000</v>
      </c>
      <c r="I61" s="1">
        <v>1000</v>
      </c>
      <c r="J61" s="1">
        <v>6300</v>
      </c>
      <c r="K61" s="1">
        <v>2.9624999999999999</v>
      </c>
      <c r="L61" s="1">
        <v>19</v>
      </c>
      <c r="M61" s="1">
        <v>4.54</v>
      </c>
      <c r="N61" s="1" t="s">
        <v>1</v>
      </c>
      <c r="O61" s="18">
        <f t="shared" si="0"/>
        <v>38356</v>
      </c>
      <c r="P61" s="1">
        <f t="shared" si="1"/>
        <v>2</v>
      </c>
      <c r="Q61" s="1">
        <f t="shared" ca="1" si="2"/>
        <v>8.4572378038581128E-2</v>
      </c>
      <c r="R61" s="1">
        <f t="shared" ca="1" si="3"/>
        <v>-3.4998282589892522</v>
      </c>
      <c r="S61" s="1" t="str">
        <f t="shared" si="4"/>
        <v>A</v>
      </c>
    </row>
    <row r="62" spans="1:19" x14ac:dyDescent="0.25">
      <c r="A62" s="1" t="s">
        <v>93</v>
      </c>
      <c r="B62" s="1" t="s">
        <v>94</v>
      </c>
      <c r="C62" s="1" t="s">
        <v>0</v>
      </c>
      <c r="D62" s="1">
        <v>20050104</v>
      </c>
      <c r="E62" s="1">
        <v>11282295</v>
      </c>
      <c r="F62" s="1">
        <v>16251481</v>
      </c>
      <c r="G62" s="1">
        <v>12055038</v>
      </c>
      <c r="H62" s="1">
        <v>41156</v>
      </c>
      <c r="I62" s="1">
        <v>555</v>
      </c>
      <c r="J62" s="1">
        <v>10000</v>
      </c>
      <c r="K62" s="1">
        <v>8.4849999999999994</v>
      </c>
      <c r="L62" s="1">
        <v>30.06</v>
      </c>
      <c r="M62" s="1">
        <v>5.9850000000000003</v>
      </c>
      <c r="N62" s="1" t="s">
        <v>1</v>
      </c>
      <c r="O62" s="18">
        <f t="shared" si="0"/>
        <v>38356</v>
      </c>
      <c r="P62" s="1">
        <f t="shared" si="1"/>
        <v>2</v>
      </c>
      <c r="Q62" s="1">
        <f t="shared" ca="1" si="2"/>
        <v>0.24779703971517456</v>
      </c>
      <c r="R62" s="1">
        <f t="shared" ca="1" si="3"/>
        <v>-0.72575393253920106</v>
      </c>
      <c r="S62" s="1" t="str">
        <f t="shared" si="4"/>
        <v>A</v>
      </c>
    </row>
    <row r="63" spans="1:19" x14ac:dyDescent="0.25">
      <c r="A63" s="1" t="s">
        <v>93</v>
      </c>
      <c r="B63" s="1" t="s">
        <v>94</v>
      </c>
      <c r="C63" s="1" t="s">
        <v>0</v>
      </c>
      <c r="D63" s="1">
        <v>20050104</v>
      </c>
      <c r="E63" s="1">
        <v>13094183</v>
      </c>
      <c r="F63" s="1">
        <v>14205267</v>
      </c>
      <c r="G63" s="1">
        <v>14205267</v>
      </c>
      <c r="H63" s="1">
        <v>100000</v>
      </c>
      <c r="I63" s="1">
        <v>1000</v>
      </c>
      <c r="J63" s="1">
        <v>7000</v>
      </c>
      <c r="K63" s="1">
        <v>4.13</v>
      </c>
      <c r="L63" s="1">
        <v>18.84</v>
      </c>
      <c r="M63" s="1">
        <v>2.73</v>
      </c>
      <c r="N63" s="1" t="s">
        <v>1</v>
      </c>
      <c r="O63" s="18">
        <f t="shared" si="0"/>
        <v>38356</v>
      </c>
      <c r="P63" s="1">
        <f t="shared" si="1"/>
        <v>2</v>
      </c>
      <c r="Q63" s="1">
        <f t="shared" ca="1" si="2"/>
        <v>4.2129048455218365E-2</v>
      </c>
      <c r="R63" s="1">
        <f t="shared" ca="1" si="3"/>
        <v>-4.9059867016709653</v>
      </c>
      <c r="S63" s="1" t="str">
        <f t="shared" si="4"/>
        <v>A</v>
      </c>
    </row>
    <row r="64" spans="1:19" x14ac:dyDescent="0.25">
      <c r="A64" s="1" t="s">
        <v>93</v>
      </c>
      <c r="B64" s="1" t="s">
        <v>94</v>
      </c>
      <c r="C64" s="1" t="s">
        <v>0</v>
      </c>
      <c r="D64" s="1">
        <v>20050104</v>
      </c>
      <c r="E64" s="1">
        <v>14374641</v>
      </c>
      <c r="F64" s="1">
        <v>16480726</v>
      </c>
      <c r="G64" s="1">
        <v>15525247</v>
      </c>
      <c r="H64" s="1">
        <v>44294</v>
      </c>
      <c r="I64" s="1">
        <v>5625</v>
      </c>
      <c r="J64" s="1">
        <v>400</v>
      </c>
      <c r="K64" s="1">
        <v>7.9950000000000001</v>
      </c>
      <c r="L64" s="1">
        <v>5.2750000000000004</v>
      </c>
      <c r="M64" s="1">
        <v>18.850000000000001</v>
      </c>
      <c r="N64" s="1" t="s">
        <v>1</v>
      </c>
      <c r="O64" s="18">
        <f t="shared" si="0"/>
        <v>38356</v>
      </c>
      <c r="P64" s="1">
        <f t="shared" si="1"/>
        <v>2</v>
      </c>
      <c r="Q64" s="1">
        <f t="shared" ca="1" si="2"/>
        <v>0.25051336146963726</v>
      </c>
      <c r="R64" s="1">
        <f t="shared" ca="1" si="3"/>
        <v>-0.69150059882437498</v>
      </c>
      <c r="S64" s="1" t="str">
        <f t="shared" si="4"/>
        <v/>
      </c>
    </row>
    <row r="65" spans="1:19" x14ac:dyDescent="0.25">
      <c r="A65" s="1" t="s">
        <v>93</v>
      </c>
      <c r="B65" s="1" t="s">
        <v>94</v>
      </c>
      <c r="C65" s="1" t="s">
        <v>0</v>
      </c>
      <c r="D65" s="1">
        <v>20050104</v>
      </c>
      <c r="E65" s="1">
        <v>15492604</v>
      </c>
      <c r="F65" s="1">
        <v>10111458</v>
      </c>
      <c r="G65" s="1">
        <v>10562448</v>
      </c>
      <c r="H65" s="1">
        <v>852507</v>
      </c>
      <c r="I65" s="1">
        <v>500</v>
      </c>
      <c r="J65" s="1">
        <v>400</v>
      </c>
      <c r="K65" s="1">
        <v>6</v>
      </c>
      <c r="L65" s="1">
        <v>19.010000000000002</v>
      </c>
      <c r="M65" s="1">
        <v>13.65</v>
      </c>
      <c r="N65" s="1" t="s">
        <v>1</v>
      </c>
      <c r="O65" s="18">
        <f t="shared" si="0"/>
        <v>38356</v>
      </c>
      <c r="P65" s="1">
        <f t="shared" si="1"/>
        <v>2</v>
      </c>
      <c r="Q65" s="1">
        <f t="shared" ca="1" si="2"/>
        <v>0.28525972225752971</v>
      </c>
      <c r="R65" s="1">
        <f t="shared" ca="1" si="3"/>
        <v>-0.26914660644197719</v>
      </c>
      <c r="S65" s="1" t="str">
        <f t="shared" si="4"/>
        <v>A</v>
      </c>
    </row>
    <row r="66" spans="1:19" x14ac:dyDescent="0.25">
      <c r="A66" s="1" t="s">
        <v>93</v>
      </c>
      <c r="B66" s="1" t="s">
        <v>94</v>
      </c>
      <c r="C66" s="1" t="s">
        <v>0</v>
      </c>
      <c r="D66" s="1">
        <v>20050104</v>
      </c>
      <c r="E66" s="1">
        <v>16521599</v>
      </c>
      <c r="F66" s="1">
        <v>16434871</v>
      </c>
      <c r="G66" s="1">
        <v>10135428</v>
      </c>
      <c r="H66" s="1">
        <v>1197899</v>
      </c>
      <c r="I66" s="1">
        <v>500</v>
      </c>
      <c r="J66" s="1">
        <v>10000</v>
      </c>
      <c r="K66" s="1">
        <v>3.0219999999999998</v>
      </c>
      <c r="L66" s="1">
        <v>7.1550000000000002</v>
      </c>
      <c r="M66" s="1">
        <v>3.15</v>
      </c>
      <c r="N66" s="1" t="s">
        <v>1</v>
      </c>
      <c r="O66" s="18">
        <f t="shared" si="0"/>
        <v>38356</v>
      </c>
      <c r="P66" s="1">
        <f t="shared" si="1"/>
        <v>2</v>
      </c>
      <c r="Q66" s="1">
        <f t="shared" ca="1" si="2"/>
        <v>0.23013441254557351</v>
      </c>
      <c r="R66" s="1">
        <f t="shared" ca="1" si="3"/>
        <v>-0.95361705032301947</v>
      </c>
      <c r="S66" s="1" t="str">
        <f t="shared" si="4"/>
        <v>A</v>
      </c>
    </row>
    <row r="67" spans="1:19" x14ac:dyDescent="0.25">
      <c r="A67" s="1" t="s">
        <v>93</v>
      </c>
      <c r="B67" s="1" t="s">
        <v>94</v>
      </c>
      <c r="C67" s="1" t="s">
        <v>0</v>
      </c>
      <c r="D67" s="1">
        <v>20050104</v>
      </c>
      <c r="E67" s="1">
        <v>17184530</v>
      </c>
      <c r="F67" s="1">
        <v>15070942</v>
      </c>
      <c r="G67" s="1">
        <v>13551476</v>
      </c>
      <c r="H67" s="1">
        <v>2000000</v>
      </c>
      <c r="I67" s="1">
        <v>10080</v>
      </c>
      <c r="J67" s="1">
        <v>2000</v>
      </c>
      <c r="K67" s="1">
        <v>22.44</v>
      </c>
      <c r="L67" s="1">
        <v>3.14</v>
      </c>
      <c r="M67" s="1">
        <v>4.8</v>
      </c>
      <c r="N67" s="1" t="s">
        <v>1</v>
      </c>
      <c r="O67" s="18">
        <f t="shared" ref="O67:O101" si="5">DATE(LEFT(D67,4),MID(D67,5,2),RIGHT(D67,2))</f>
        <v>38356</v>
      </c>
      <c r="P67" s="1">
        <f t="shared" ref="P67:P101" si="6">WEEKDAY(O67,2)</f>
        <v>2</v>
      </c>
      <c r="Q67" s="1">
        <f t="shared" ref="Q67:Q101" ca="1" si="7">RAND()/3</f>
        <v>0.24685051969436797</v>
      </c>
      <c r="R67" s="1">
        <f t="shared" ref="R67:R101" ca="1" si="8">_xlfn.NORM.INV(Q67,2,4)</f>
        <v>-0.73773671655056283</v>
      </c>
      <c r="S67" s="1" t="str">
        <f t="shared" ref="S67:S101" si="9">IF(L67&gt;K67,"A","")</f>
        <v/>
      </c>
    </row>
    <row r="68" spans="1:19" x14ac:dyDescent="0.25">
      <c r="A68" s="1" t="s">
        <v>81</v>
      </c>
      <c r="B68" s="1" t="s">
        <v>82</v>
      </c>
      <c r="C68" s="1" t="s">
        <v>10</v>
      </c>
      <c r="D68" s="1">
        <v>20050104</v>
      </c>
      <c r="E68" s="1">
        <v>12583064</v>
      </c>
      <c r="F68" s="1">
        <v>16213606</v>
      </c>
      <c r="G68" s="1">
        <v>9135906</v>
      </c>
      <c r="H68" s="1">
        <v>147954</v>
      </c>
      <c r="I68" s="1">
        <v>1500</v>
      </c>
      <c r="J68" s="1">
        <v>930</v>
      </c>
      <c r="K68" s="1">
        <v>18.34</v>
      </c>
      <c r="L68" s="1">
        <v>2.9775</v>
      </c>
      <c r="M68" s="1">
        <v>9.375</v>
      </c>
      <c r="N68" s="1" t="s">
        <v>1</v>
      </c>
      <c r="O68" s="18">
        <f t="shared" si="5"/>
        <v>38356</v>
      </c>
      <c r="P68" s="1">
        <f t="shared" si="6"/>
        <v>2</v>
      </c>
      <c r="Q68" s="1">
        <f t="shared" ca="1" si="7"/>
        <v>6.662093982902291E-2</v>
      </c>
      <c r="R68" s="1">
        <f t="shared" ca="1" si="8"/>
        <v>-4.0057586829649807</v>
      </c>
      <c r="S68" s="1" t="str">
        <f t="shared" si="9"/>
        <v/>
      </c>
    </row>
    <row r="69" spans="1:19" x14ac:dyDescent="0.25">
      <c r="A69" s="1" t="s">
        <v>81</v>
      </c>
      <c r="B69" s="1" t="s">
        <v>82</v>
      </c>
      <c r="C69" s="1" t="s">
        <v>10</v>
      </c>
      <c r="D69" s="1">
        <v>20050104</v>
      </c>
      <c r="E69" s="1">
        <v>14364982</v>
      </c>
      <c r="F69" s="1">
        <v>10310612</v>
      </c>
      <c r="G69" s="1">
        <v>11444503</v>
      </c>
      <c r="H69" s="1">
        <v>149271</v>
      </c>
      <c r="I69" s="1">
        <v>37000</v>
      </c>
      <c r="J69" s="1">
        <v>500000</v>
      </c>
      <c r="K69" s="1">
        <v>1.8360000000000001</v>
      </c>
      <c r="L69" s="1">
        <v>2.66</v>
      </c>
      <c r="M69" s="1">
        <v>23.15</v>
      </c>
      <c r="N69" s="1" t="s">
        <v>1</v>
      </c>
      <c r="O69" s="18">
        <f t="shared" si="5"/>
        <v>38356</v>
      </c>
      <c r="P69" s="1">
        <f t="shared" si="6"/>
        <v>2</v>
      </c>
      <c r="Q69" s="1">
        <f t="shared" ca="1" si="7"/>
        <v>0.29842784083508789</v>
      </c>
      <c r="R69" s="1">
        <f t="shared" ca="1" si="8"/>
        <v>-0.11571036106497612</v>
      </c>
      <c r="S69" s="1" t="str">
        <f t="shared" si="9"/>
        <v>A</v>
      </c>
    </row>
    <row r="70" spans="1:19" x14ac:dyDescent="0.25">
      <c r="A70" s="1" t="s">
        <v>81</v>
      </c>
      <c r="B70" s="1" t="s">
        <v>82</v>
      </c>
      <c r="C70" s="1" t="s">
        <v>10</v>
      </c>
      <c r="D70" s="1">
        <v>20050104</v>
      </c>
      <c r="E70" s="1">
        <v>16501818</v>
      </c>
      <c r="F70" s="1">
        <v>9303891</v>
      </c>
      <c r="G70" s="1">
        <v>17243942</v>
      </c>
      <c r="H70" s="1">
        <v>475000</v>
      </c>
      <c r="I70" s="1">
        <v>6122</v>
      </c>
      <c r="J70" s="1">
        <v>803</v>
      </c>
      <c r="K70" s="1">
        <v>18.850000000000001</v>
      </c>
      <c r="L70" s="1">
        <v>4.62</v>
      </c>
      <c r="M70" s="1">
        <v>3.14</v>
      </c>
      <c r="N70" s="1" t="s">
        <v>1</v>
      </c>
      <c r="O70" s="18">
        <f t="shared" si="5"/>
        <v>38356</v>
      </c>
      <c r="P70" s="1">
        <f t="shared" si="6"/>
        <v>2</v>
      </c>
      <c r="Q70" s="1">
        <f t="shared" ca="1" si="7"/>
        <v>4.2218322150307741E-2</v>
      </c>
      <c r="R70" s="1">
        <f t="shared" ca="1" si="8"/>
        <v>-4.9020168720316502</v>
      </c>
      <c r="S70" s="1" t="str">
        <f t="shared" si="9"/>
        <v/>
      </c>
    </row>
    <row r="71" spans="1:19" x14ac:dyDescent="0.25">
      <c r="A71" s="1" t="s">
        <v>81</v>
      </c>
      <c r="B71" s="1" t="s">
        <v>82</v>
      </c>
      <c r="C71" s="1" t="s">
        <v>10</v>
      </c>
      <c r="D71" s="1">
        <v>20050104</v>
      </c>
      <c r="E71" s="1">
        <v>16581250</v>
      </c>
      <c r="F71" s="1">
        <v>12133021</v>
      </c>
      <c r="G71" s="1">
        <v>9144983</v>
      </c>
      <c r="H71" s="1">
        <v>250000</v>
      </c>
      <c r="I71" s="1">
        <v>599</v>
      </c>
      <c r="J71" s="1">
        <v>25000</v>
      </c>
      <c r="K71" s="1">
        <v>3.18</v>
      </c>
      <c r="L71" s="1">
        <v>2.91</v>
      </c>
      <c r="M71" s="1">
        <v>18.850000000000001</v>
      </c>
      <c r="N71" s="1" t="s">
        <v>1</v>
      </c>
      <c r="O71" s="18">
        <f t="shared" si="5"/>
        <v>38356</v>
      </c>
      <c r="P71" s="1">
        <f t="shared" si="6"/>
        <v>2</v>
      </c>
      <c r="Q71" s="1">
        <f t="shared" ca="1" si="7"/>
        <v>8.5452165186582538E-2</v>
      </c>
      <c r="R71" s="1">
        <f t="shared" ca="1" si="8"/>
        <v>-3.4772152037902559</v>
      </c>
      <c r="S71" s="1" t="str">
        <f t="shared" si="9"/>
        <v/>
      </c>
    </row>
    <row r="72" spans="1:19" x14ac:dyDescent="0.25">
      <c r="A72" s="1" t="s">
        <v>31</v>
      </c>
      <c r="B72" s="1" t="s">
        <v>32</v>
      </c>
      <c r="C72" s="1" t="s">
        <v>10</v>
      </c>
      <c r="D72" s="1">
        <v>20050104</v>
      </c>
      <c r="E72" s="1">
        <v>12043975</v>
      </c>
      <c r="F72" s="1">
        <v>13420508</v>
      </c>
      <c r="G72" s="1">
        <v>11192227</v>
      </c>
      <c r="H72" s="1">
        <v>532124</v>
      </c>
      <c r="I72" s="1">
        <v>100</v>
      </c>
      <c r="J72" s="1">
        <v>1500</v>
      </c>
      <c r="K72" s="1">
        <v>6.8</v>
      </c>
      <c r="L72" s="1">
        <v>1.837</v>
      </c>
      <c r="M72" s="1">
        <v>5.65</v>
      </c>
      <c r="N72" s="1" t="s">
        <v>1</v>
      </c>
      <c r="O72" s="18">
        <f t="shared" si="5"/>
        <v>38356</v>
      </c>
      <c r="P72" s="1">
        <f t="shared" si="6"/>
        <v>2</v>
      </c>
      <c r="Q72" s="1">
        <f t="shared" ca="1" si="7"/>
        <v>0.31638699804685416</v>
      </c>
      <c r="R72" s="1">
        <f t="shared" ca="1" si="8"/>
        <v>8.8695674067269525E-2</v>
      </c>
      <c r="S72" s="1" t="str">
        <f t="shared" si="9"/>
        <v/>
      </c>
    </row>
    <row r="73" spans="1:19" x14ac:dyDescent="0.25">
      <c r="A73" s="1" t="s">
        <v>47</v>
      </c>
      <c r="B73" s="1" t="s">
        <v>48</v>
      </c>
      <c r="C73" s="1" t="s">
        <v>10</v>
      </c>
      <c r="D73" s="1">
        <v>20050104</v>
      </c>
      <c r="E73" s="1">
        <v>12131091</v>
      </c>
      <c r="F73" s="1">
        <v>9425739</v>
      </c>
      <c r="G73" s="1">
        <v>14184223</v>
      </c>
      <c r="H73" s="1">
        <v>110759</v>
      </c>
      <c r="I73" s="1">
        <v>20</v>
      </c>
      <c r="J73" s="1">
        <v>250</v>
      </c>
      <c r="K73" s="1">
        <v>9.4749999999999996</v>
      </c>
      <c r="L73" s="1">
        <v>10.85</v>
      </c>
      <c r="M73" s="1">
        <v>10.9</v>
      </c>
      <c r="N73" s="1" t="s">
        <v>1</v>
      </c>
      <c r="O73" s="18">
        <f t="shared" si="5"/>
        <v>38356</v>
      </c>
      <c r="P73" s="1">
        <f t="shared" si="6"/>
        <v>2</v>
      </c>
      <c r="Q73" s="1">
        <f t="shared" ca="1" si="7"/>
        <v>0.21980403815438165</v>
      </c>
      <c r="R73" s="1">
        <f t="shared" ca="1" si="8"/>
        <v>-1.0914208297130816</v>
      </c>
      <c r="S73" s="1" t="str">
        <f t="shared" si="9"/>
        <v>A</v>
      </c>
    </row>
    <row r="74" spans="1:19" x14ac:dyDescent="0.25">
      <c r="A74" s="1" t="s">
        <v>8</v>
      </c>
      <c r="B74" s="1" t="s">
        <v>9</v>
      </c>
      <c r="C74" s="1" t="s">
        <v>10</v>
      </c>
      <c r="D74" s="1">
        <v>20050104</v>
      </c>
      <c r="E74" s="1">
        <v>9213905</v>
      </c>
      <c r="F74" s="1">
        <v>10293103</v>
      </c>
      <c r="G74" s="1">
        <v>10122036</v>
      </c>
      <c r="H74" s="1">
        <v>25000</v>
      </c>
      <c r="I74" s="1">
        <v>287</v>
      </c>
      <c r="J74" s="1">
        <v>1843</v>
      </c>
      <c r="K74" s="1">
        <v>32.9</v>
      </c>
      <c r="L74" s="1">
        <v>19.95</v>
      </c>
      <c r="M74" s="1">
        <v>12.12</v>
      </c>
      <c r="N74" s="1" t="s">
        <v>1</v>
      </c>
      <c r="O74" s="18">
        <f t="shared" si="5"/>
        <v>38356</v>
      </c>
      <c r="P74" s="1">
        <f t="shared" si="6"/>
        <v>2</v>
      </c>
      <c r="Q74" s="1">
        <f t="shared" ca="1" si="7"/>
        <v>0.11317904026218029</v>
      </c>
      <c r="R74" s="1">
        <f t="shared" ca="1" si="8"/>
        <v>-2.8391746305850685</v>
      </c>
      <c r="S74" s="1" t="str">
        <f t="shared" si="9"/>
        <v/>
      </c>
    </row>
    <row r="75" spans="1:19" x14ac:dyDescent="0.25">
      <c r="A75" s="1" t="s">
        <v>8</v>
      </c>
      <c r="B75" s="1" t="s">
        <v>9</v>
      </c>
      <c r="C75" s="1" t="s">
        <v>10</v>
      </c>
      <c r="D75" s="1">
        <v>20050104</v>
      </c>
      <c r="E75" s="1">
        <v>9423900</v>
      </c>
      <c r="F75" s="1">
        <v>15092320</v>
      </c>
      <c r="G75" s="1">
        <v>15591901</v>
      </c>
      <c r="H75" s="1">
        <v>100000</v>
      </c>
      <c r="I75" s="1">
        <v>96091</v>
      </c>
      <c r="J75" s="1">
        <v>500</v>
      </c>
      <c r="K75" s="1">
        <v>4.2725</v>
      </c>
      <c r="L75" s="1">
        <v>2.625</v>
      </c>
      <c r="M75" s="1">
        <v>2.9175</v>
      </c>
      <c r="N75" s="1" t="s">
        <v>1</v>
      </c>
      <c r="O75" s="18">
        <f t="shared" si="5"/>
        <v>38356</v>
      </c>
      <c r="P75" s="1">
        <f t="shared" si="6"/>
        <v>2</v>
      </c>
      <c r="Q75" s="1">
        <f t="shared" ca="1" si="7"/>
        <v>0.17347106439610957</v>
      </c>
      <c r="R75" s="1">
        <f t="shared" ca="1" si="8"/>
        <v>-1.7621483997570393</v>
      </c>
      <c r="S75" s="1" t="str">
        <f t="shared" si="9"/>
        <v/>
      </c>
    </row>
    <row r="76" spans="1:19" x14ac:dyDescent="0.25">
      <c r="A76" s="1" t="s">
        <v>8</v>
      </c>
      <c r="B76" s="1" t="s">
        <v>9</v>
      </c>
      <c r="C76" s="1" t="s">
        <v>10</v>
      </c>
      <c r="D76" s="1">
        <v>20050104</v>
      </c>
      <c r="E76" s="1">
        <v>13173673</v>
      </c>
      <c r="F76" s="1">
        <v>11030387</v>
      </c>
      <c r="G76" s="1">
        <v>13005357</v>
      </c>
      <c r="H76" s="1">
        <v>984655</v>
      </c>
      <c r="I76" s="1">
        <v>6300</v>
      </c>
      <c r="J76" s="1">
        <v>350</v>
      </c>
      <c r="K76" s="1">
        <v>10.96</v>
      </c>
      <c r="L76" s="1">
        <v>0.82</v>
      </c>
      <c r="M76" s="1">
        <v>6.35</v>
      </c>
      <c r="N76" s="1" t="s">
        <v>1</v>
      </c>
      <c r="O76" s="18">
        <f t="shared" si="5"/>
        <v>38356</v>
      </c>
      <c r="P76" s="1">
        <f t="shared" si="6"/>
        <v>2</v>
      </c>
      <c r="Q76" s="1">
        <f t="shared" ca="1" si="7"/>
        <v>0.28778505752613764</v>
      </c>
      <c r="R76" s="1">
        <f t="shared" ca="1" si="8"/>
        <v>-0.23946825920522308</v>
      </c>
      <c r="S76" s="1" t="str">
        <f t="shared" si="9"/>
        <v/>
      </c>
    </row>
    <row r="77" spans="1:19" x14ac:dyDescent="0.25">
      <c r="A77" s="1" t="s">
        <v>8</v>
      </c>
      <c r="B77" s="1" t="s">
        <v>9</v>
      </c>
      <c r="C77" s="1" t="s">
        <v>10</v>
      </c>
      <c r="D77" s="1">
        <v>20050104</v>
      </c>
      <c r="E77" s="1">
        <v>16064108</v>
      </c>
      <c r="F77" s="1">
        <v>13234848</v>
      </c>
      <c r="G77" s="1">
        <v>9171555</v>
      </c>
      <c r="H77" s="1">
        <v>100000</v>
      </c>
      <c r="I77" s="1">
        <v>1000</v>
      </c>
      <c r="J77" s="1">
        <v>6000</v>
      </c>
      <c r="K77" s="1">
        <v>1.65</v>
      </c>
      <c r="L77" s="1">
        <v>3.15</v>
      </c>
      <c r="M77" s="1">
        <v>3.04</v>
      </c>
      <c r="N77" s="1" t="s">
        <v>1</v>
      </c>
      <c r="O77" s="18">
        <f t="shared" si="5"/>
        <v>38356</v>
      </c>
      <c r="P77" s="1">
        <f t="shared" si="6"/>
        <v>2</v>
      </c>
      <c r="Q77" s="1">
        <f t="shared" ca="1" si="7"/>
        <v>0.18927557769746947</v>
      </c>
      <c r="R77" s="1">
        <f t="shared" ca="1" si="8"/>
        <v>-1.5222759123408651</v>
      </c>
      <c r="S77" s="1" t="str">
        <f t="shared" si="9"/>
        <v>A</v>
      </c>
    </row>
    <row r="78" spans="1:19" x14ac:dyDescent="0.25">
      <c r="A78" s="1" t="s">
        <v>8</v>
      </c>
      <c r="B78" s="1" t="s">
        <v>9</v>
      </c>
      <c r="C78" s="1" t="s">
        <v>10</v>
      </c>
      <c r="D78" s="1">
        <v>20050104</v>
      </c>
      <c r="E78" s="1">
        <v>17163409</v>
      </c>
      <c r="F78" s="1">
        <v>14002732</v>
      </c>
      <c r="G78" s="1">
        <v>16180498</v>
      </c>
      <c r="H78" s="1">
        <v>1000000</v>
      </c>
      <c r="I78" s="1">
        <v>40000</v>
      </c>
      <c r="J78" s="1">
        <v>733</v>
      </c>
      <c r="K78" s="1">
        <v>2.4824999999999999</v>
      </c>
      <c r="L78" s="1">
        <v>0.99099999999999999</v>
      </c>
      <c r="M78" s="1">
        <v>6.835</v>
      </c>
      <c r="N78" s="1" t="s">
        <v>1</v>
      </c>
      <c r="O78" s="18">
        <f t="shared" si="5"/>
        <v>38356</v>
      </c>
      <c r="P78" s="1">
        <f t="shared" si="6"/>
        <v>2</v>
      </c>
      <c r="Q78" s="1">
        <f t="shared" ca="1" si="7"/>
        <v>0.24752800051676341</v>
      </c>
      <c r="R78" s="1">
        <f t="shared" ca="1" si="8"/>
        <v>-0.72915743120701126</v>
      </c>
      <c r="S78" s="1" t="str">
        <f t="shared" si="9"/>
        <v/>
      </c>
    </row>
    <row r="79" spans="1:19" x14ac:dyDescent="0.25">
      <c r="A79" s="1" t="s">
        <v>4</v>
      </c>
      <c r="B79" s="1" t="s">
        <v>5</v>
      </c>
      <c r="C79" s="1" t="s">
        <v>0</v>
      </c>
      <c r="D79" s="1">
        <v>20050104</v>
      </c>
      <c r="E79" s="1">
        <v>11345190</v>
      </c>
      <c r="F79" s="1">
        <v>15220234</v>
      </c>
      <c r="G79" s="1">
        <v>12270645</v>
      </c>
      <c r="H79" s="1">
        <v>52195</v>
      </c>
      <c r="I79" s="1">
        <v>400</v>
      </c>
      <c r="J79" s="1">
        <v>54000</v>
      </c>
      <c r="K79" s="1">
        <v>18.829999999999998</v>
      </c>
      <c r="L79" s="1">
        <v>11.71</v>
      </c>
      <c r="M79" s="1">
        <v>3.11</v>
      </c>
      <c r="N79" s="1" t="s">
        <v>1</v>
      </c>
      <c r="O79" s="18">
        <f t="shared" si="5"/>
        <v>38356</v>
      </c>
      <c r="P79" s="1">
        <f t="shared" si="6"/>
        <v>2</v>
      </c>
      <c r="Q79" s="1">
        <f t="shared" ca="1" si="7"/>
        <v>0.24521205271333479</v>
      </c>
      <c r="R79" s="1">
        <f t="shared" ca="1" si="8"/>
        <v>-0.75853774846031463</v>
      </c>
      <c r="S79" s="1" t="str">
        <f t="shared" si="9"/>
        <v/>
      </c>
    </row>
    <row r="80" spans="1:19" x14ac:dyDescent="0.25">
      <c r="A80" s="1" t="s">
        <v>4</v>
      </c>
      <c r="B80" s="1" t="s">
        <v>5</v>
      </c>
      <c r="C80" s="1" t="s">
        <v>0</v>
      </c>
      <c r="D80" s="1">
        <v>20050104</v>
      </c>
      <c r="E80" s="1">
        <v>13162162</v>
      </c>
      <c r="F80" s="1">
        <v>10010710</v>
      </c>
      <c r="G80" s="1">
        <v>12291458</v>
      </c>
      <c r="H80" s="1">
        <v>55586</v>
      </c>
      <c r="I80" s="1">
        <v>100</v>
      </c>
      <c r="J80" s="1">
        <v>3491</v>
      </c>
      <c r="K80" s="1">
        <v>32</v>
      </c>
      <c r="L80" s="1">
        <v>1.88</v>
      </c>
      <c r="M80" s="1">
        <v>3.11</v>
      </c>
      <c r="N80" s="1" t="s">
        <v>1</v>
      </c>
      <c r="O80" s="18">
        <f t="shared" si="5"/>
        <v>38356</v>
      </c>
      <c r="P80" s="1">
        <f t="shared" si="6"/>
        <v>2</v>
      </c>
      <c r="Q80" s="1">
        <f t="shared" ca="1" si="7"/>
        <v>0.32956550342658192</v>
      </c>
      <c r="R80" s="1">
        <f t="shared" ca="1" si="8"/>
        <v>0.23554697369910094</v>
      </c>
      <c r="S80" s="1" t="str">
        <f t="shared" si="9"/>
        <v/>
      </c>
    </row>
    <row r="81" spans="1:19" x14ac:dyDescent="0.25">
      <c r="A81" s="1" t="s">
        <v>4</v>
      </c>
      <c r="B81" s="1" t="s">
        <v>5</v>
      </c>
      <c r="C81" s="1" t="s">
        <v>0</v>
      </c>
      <c r="D81" s="1">
        <v>20050104</v>
      </c>
      <c r="E81" s="1">
        <v>15124371</v>
      </c>
      <c r="F81" s="1">
        <v>9214366</v>
      </c>
      <c r="G81" s="1">
        <v>12343575</v>
      </c>
      <c r="H81" s="1">
        <v>50000</v>
      </c>
      <c r="I81" s="1">
        <v>30</v>
      </c>
      <c r="J81" s="1">
        <v>1000</v>
      </c>
      <c r="K81" s="1">
        <v>3.12</v>
      </c>
      <c r="L81" s="1">
        <v>2.39</v>
      </c>
      <c r="M81" s="1">
        <v>6.01</v>
      </c>
      <c r="N81" s="1" t="s">
        <v>1</v>
      </c>
      <c r="O81" s="18">
        <f t="shared" si="5"/>
        <v>38356</v>
      </c>
      <c r="P81" s="1">
        <f t="shared" si="6"/>
        <v>2</v>
      </c>
      <c r="Q81" s="1">
        <f t="shared" ca="1" si="7"/>
        <v>0.29552066378574998</v>
      </c>
      <c r="R81" s="1">
        <f t="shared" ca="1" si="8"/>
        <v>-0.14931049474675762</v>
      </c>
      <c r="S81" s="1" t="str">
        <f t="shared" si="9"/>
        <v/>
      </c>
    </row>
    <row r="82" spans="1:19" x14ac:dyDescent="0.25">
      <c r="A82" s="1" t="s">
        <v>49</v>
      </c>
      <c r="B82" s="1" t="s">
        <v>50</v>
      </c>
      <c r="C82" s="1" t="s">
        <v>0</v>
      </c>
      <c r="D82" s="1">
        <v>20050104</v>
      </c>
      <c r="E82" s="1">
        <v>13441312</v>
      </c>
      <c r="F82" s="1">
        <v>14205267</v>
      </c>
      <c r="G82" s="1">
        <v>10353933</v>
      </c>
      <c r="H82" s="1">
        <v>899200</v>
      </c>
      <c r="I82" s="1">
        <v>16064</v>
      </c>
      <c r="J82" s="1">
        <v>200000</v>
      </c>
      <c r="K82" s="1">
        <v>3.03</v>
      </c>
      <c r="L82" s="1">
        <v>14.95</v>
      </c>
      <c r="M82" s="1">
        <v>7.38</v>
      </c>
      <c r="N82" s="1" t="s">
        <v>1</v>
      </c>
      <c r="O82" s="18">
        <f t="shared" si="5"/>
        <v>38356</v>
      </c>
      <c r="P82" s="1">
        <f t="shared" si="6"/>
        <v>2</v>
      </c>
      <c r="Q82" s="1">
        <f t="shared" ca="1" si="7"/>
        <v>4.1195013690398165E-2</v>
      </c>
      <c r="R82" s="1">
        <f t="shared" ca="1" si="8"/>
        <v>-4.947935267909414</v>
      </c>
      <c r="S82" s="1" t="str">
        <f t="shared" si="9"/>
        <v>A</v>
      </c>
    </row>
    <row r="83" spans="1:19" x14ac:dyDescent="0.25">
      <c r="A83" s="1" t="s">
        <v>35</v>
      </c>
      <c r="B83" s="1" t="s">
        <v>36</v>
      </c>
      <c r="C83" s="1" t="s">
        <v>0</v>
      </c>
      <c r="D83" s="1">
        <v>20050105</v>
      </c>
      <c r="E83" s="1">
        <v>11315586</v>
      </c>
      <c r="F83" s="1">
        <v>15313346</v>
      </c>
      <c r="G83" s="1">
        <v>12374225</v>
      </c>
      <c r="H83" s="1">
        <v>46900</v>
      </c>
      <c r="I83" s="1">
        <v>2350</v>
      </c>
      <c r="J83" s="1">
        <v>6000</v>
      </c>
      <c r="K83" s="1">
        <v>3.2349999999999999</v>
      </c>
      <c r="L83" s="1">
        <v>2.5</v>
      </c>
      <c r="M83" s="1">
        <v>2.605</v>
      </c>
      <c r="N83" s="1" t="s">
        <v>1</v>
      </c>
      <c r="O83" s="18">
        <f t="shared" si="5"/>
        <v>38357</v>
      </c>
      <c r="P83" s="1">
        <f t="shared" si="6"/>
        <v>3</v>
      </c>
      <c r="Q83" s="1">
        <f t="shared" ca="1" si="7"/>
        <v>0.19386279282969507</v>
      </c>
      <c r="R83" s="1">
        <f t="shared" ca="1" si="8"/>
        <v>-1.4549974848047782</v>
      </c>
      <c r="S83" s="1" t="str">
        <f t="shared" si="9"/>
        <v/>
      </c>
    </row>
    <row r="84" spans="1:19" x14ac:dyDescent="0.25">
      <c r="A84" s="1" t="s">
        <v>59</v>
      </c>
      <c r="B84" s="1" t="s">
        <v>60</v>
      </c>
      <c r="C84" s="1" t="s">
        <v>10</v>
      </c>
      <c r="D84" s="1">
        <v>20050105</v>
      </c>
      <c r="E84" s="1">
        <v>11224260</v>
      </c>
      <c r="F84" s="1">
        <v>15002199</v>
      </c>
      <c r="G84" s="1">
        <v>12025131</v>
      </c>
      <c r="H84" s="1">
        <v>42172</v>
      </c>
      <c r="I84" s="1">
        <v>3454</v>
      </c>
      <c r="J84" s="1">
        <v>26523</v>
      </c>
      <c r="K84" s="1">
        <v>29.7</v>
      </c>
      <c r="L84" s="1">
        <v>11.83</v>
      </c>
      <c r="M84" s="1">
        <v>9.6050000000000004</v>
      </c>
      <c r="N84" s="1" t="s">
        <v>1</v>
      </c>
      <c r="O84" s="18">
        <f t="shared" si="5"/>
        <v>38357</v>
      </c>
      <c r="P84" s="1">
        <f t="shared" si="6"/>
        <v>3</v>
      </c>
      <c r="Q84" s="1">
        <f t="shared" ca="1" si="7"/>
        <v>0.23614462675656978</v>
      </c>
      <c r="R84" s="1">
        <f t="shared" ca="1" si="8"/>
        <v>-0.87503710437038285</v>
      </c>
      <c r="S84" s="1" t="str">
        <f t="shared" si="9"/>
        <v/>
      </c>
    </row>
    <row r="85" spans="1:19" x14ac:dyDescent="0.25">
      <c r="A85" s="1" t="s">
        <v>59</v>
      </c>
      <c r="B85" s="1" t="s">
        <v>60</v>
      </c>
      <c r="C85" s="1" t="s">
        <v>10</v>
      </c>
      <c r="D85" s="1">
        <v>20050105</v>
      </c>
      <c r="E85" s="1">
        <v>15191762</v>
      </c>
      <c r="F85" s="1">
        <v>16430841</v>
      </c>
      <c r="G85" s="1">
        <v>16051972</v>
      </c>
      <c r="H85" s="1">
        <v>100000</v>
      </c>
      <c r="I85" s="1">
        <v>3</v>
      </c>
      <c r="J85" s="1">
        <v>675</v>
      </c>
      <c r="K85" s="1">
        <v>19</v>
      </c>
      <c r="L85" s="1">
        <v>19.66</v>
      </c>
      <c r="M85" s="1">
        <v>11.69</v>
      </c>
      <c r="N85" s="1" t="s">
        <v>1</v>
      </c>
      <c r="O85" s="18">
        <f t="shared" si="5"/>
        <v>38357</v>
      </c>
      <c r="P85" s="1">
        <f t="shared" si="6"/>
        <v>3</v>
      </c>
      <c r="Q85" s="1">
        <f t="shared" ca="1" si="7"/>
        <v>0.20131239967405989</v>
      </c>
      <c r="R85" s="1">
        <f t="shared" ca="1" si="8"/>
        <v>-1.3477706418994568</v>
      </c>
      <c r="S85" s="1" t="str">
        <f t="shared" si="9"/>
        <v>A</v>
      </c>
    </row>
    <row r="86" spans="1:19" x14ac:dyDescent="0.25">
      <c r="A86" s="1" t="s">
        <v>87</v>
      </c>
      <c r="B86" s="1" t="s">
        <v>88</v>
      </c>
      <c r="C86" s="1" t="s">
        <v>0</v>
      </c>
      <c r="D86" s="1">
        <v>20050105</v>
      </c>
      <c r="E86" s="1">
        <v>16412244</v>
      </c>
      <c r="F86" s="1">
        <v>15001835</v>
      </c>
      <c r="G86" s="1">
        <v>12445820</v>
      </c>
      <c r="H86" s="1">
        <v>100000</v>
      </c>
      <c r="I86" s="1">
        <v>162</v>
      </c>
      <c r="J86" s="1">
        <v>5000</v>
      </c>
      <c r="K86" s="1">
        <v>3.14</v>
      </c>
      <c r="L86" s="1">
        <v>1.05</v>
      </c>
      <c r="M86" s="1">
        <v>5.5449999999999999</v>
      </c>
      <c r="N86" s="1" t="s">
        <v>1</v>
      </c>
      <c r="O86" s="18">
        <f t="shared" si="5"/>
        <v>38357</v>
      </c>
      <c r="P86" s="1">
        <f t="shared" si="6"/>
        <v>3</v>
      </c>
      <c r="Q86" s="1">
        <f t="shared" ca="1" si="7"/>
        <v>0.28702773850908742</v>
      </c>
      <c r="R86" s="1">
        <f t="shared" ca="1" si="8"/>
        <v>-0.24835544535887699</v>
      </c>
      <c r="S86" s="1" t="str">
        <f t="shared" si="9"/>
        <v/>
      </c>
    </row>
    <row r="87" spans="1:19" x14ac:dyDescent="0.25">
      <c r="A87" s="1" t="s">
        <v>67</v>
      </c>
      <c r="B87" s="1" t="s">
        <v>68</v>
      </c>
      <c r="C87" s="1" t="s">
        <v>0</v>
      </c>
      <c r="D87" s="1">
        <v>20050105</v>
      </c>
      <c r="E87" s="1">
        <v>10293739</v>
      </c>
      <c r="F87" s="1">
        <v>9332116</v>
      </c>
      <c r="G87" s="1">
        <v>16581250</v>
      </c>
      <c r="H87" s="1">
        <v>22700</v>
      </c>
      <c r="I87" s="1">
        <v>1250</v>
      </c>
      <c r="J87" s="1">
        <v>100000</v>
      </c>
      <c r="K87" s="1">
        <v>2.5924999999999998</v>
      </c>
      <c r="L87" s="1">
        <v>2.7275</v>
      </c>
      <c r="M87" s="1">
        <v>6.4</v>
      </c>
      <c r="N87" s="1" t="s">
        <v>1</v>
      </c>
      <c r="O87" s="18">
        <f t="shared" si="5"/>
        <v>38357</v>
      </c>
      <c r="P87" s="1">
        <f t="shared" si="6"/>
        <v>3</v>
      </c>
      <c r="Q87" s="1">
        <f t="shared" ca="1" si="7"/>
        <v>0.13800327535579623</v>
      </c>
      <c r="R87" s="1">
        <f t="shared" ca="1" si="8"/>
        <v>-2.3573366702375118</v>
      </c>
      <c r="S87" s="1" t="str">
        <f t="shared" si="9"/>
        <v>A</v>
      </c>
    </row>
    <row r="88" spans="1:19" x14ac:dyDescent="0.25">
      <c r="A88" s="1" t="s">
        <v>33</v>
      </c>
      <c r="B88" s="1" t="s">
        <v>34</v>
      </c>
      <c r="C88" s="1" t="s">
        <v>0</v>
      </c>
      <c r="D88" s="1">
        <v>20050105</v>
      </c>
      <c r="E88" s="1">
        <v>17213505</v>
      </c>
      <c r="F88" s="1">
        <v>16281401</v>
      </c>
      <c r="G88" s="1">
        <v>10582000</v>
      </c>
      <c r="H88" s="1">
        <v>58806</v>
      </c>
      <c r="I88" s="1">
        <v>400</v>
      </c>
      <c r="J88" s="1">
        <v>62000</v>
      </c>
      <c r="K88" s="1">
        <v>10.75</v>
      </c>
      <c r="L88" s="1">
        <v>12.57</v>
      </c>
      <c r="M88" s="1">
        <v>23.8</v>
      </c>
      <c r="N88" s="1" t="s">
        <v>1</v>
      </c>
      <c r="O88" s="18">
        <f t="shared" si="5"/>
        <v>38357</v>
      </c>
      <c r="P88" s="1">
        <f t="shared" si="6"/>
        <v>3</v>
      </c>
      <c r="Q88" s="1">
        <f t="shared" ca="1" si="7"/>
        <v>0.14796073736533585</v>
      </c>
      <c r="R88" s="1">
        <f t="shared" ca="1" si="8"/>
        <v>-2.1808785040006855</v>
      </c>
      <c r="S88" s="1" t="str">
        <f t="shared" si="9"/>
        <v>A</v>
      </c>
    </row>
    <row r="89" spans="1:19" x14ac:dyDescent="0.25">
      <c r="A89" s="1" t="s">
        <v>15</v>
      </c>
      <c r="B89" s="1" t="s">
        <v>15</v>
      </c>
      <c r="C89" s="1" t="s">
        <v>10</v>
      </c>
      <c r="D89" s="1">
        <v>20050105</v>
      </c>
      <c r="E89" s="1">
        <v>16321345</v>
      </c>
      <c r="F89" s="1">
        <v>17245710</v>
      </c>
      <c r="G89" s="1">
        <v>15460619</v>
      </c>
      <c r="H89" s="1">
        <v>1543578</v>
      </c>
      <c r="I89" s="1">
        <v>1000</v>
      </c>
      <c r="J89" s="1">
        <v>50</v>
      </c>
      <c r="K89" s="1">
        <v>3.14</v>
      </c>
      <c r="L89" s="1">
        <v>9.4</v>
      </c>
      <c r="M89" s="1">
        <v>36.99</v>
      </c>
      <c r="N89" s="1" t="s">
        <v>1</v>
      </c>
      <c r="O89" s="18">
        <f t="shared" si="5"/>
        <v>38357</v>
      </c>
      <c r="P89" s="1">
        <f t="shared" si="6"/>
        <v>3</v>
      </c>
      <c r="Q89" s="1">
        <f t="shared" ca="1" si="7"/>
        <v>3.5695591185656496E-2</v>
      </c>
      <c r="R89" s="1">
        <f t="shared" ca="1" si="8"/>
        <v>-5.2119244149558748</v>
      </c>
      <c r="S89" s="1" t="str">
        <f t="shared" si="9"/>
        <v>A</v>
      </c>
    </row>
    <row r="90" spans="1:19" x14ac:dyDescent="0.25">
      <c r="A90" s="1" t="s">
        <v>15</v>
      </c>
      <c r="B90" s="1" t="s">
        <v>15</v>
      </c>
      <c r="C90" s="1" t="s">
        <v>10</v>
      </c>
      <c r="D90" s="1">
        <v>20050105</v>
      </c>
      <c r="E90" s="1">
        <v>16421263</v>
      </c>
      <c r="F90" s="1">
        <v>15510579</v>
      </c>
      <c r="G90" s="1">
        <v>15403709</v>
      </c>
      <c r="H90" s="1">
        <v>100000</v>
      </c>
      <c r="I90" s="1">
        <v>500</v>
      </c>
      <c r="J90" s="1">
        <v>434</v>
      </c>
      <c r="K90" s="1">
        <v>3.08</v>
      </c>
      <c r="L90" s="1">
        <v>12.77</v>
      </c>
      <c r="M90" s="1">
        <v>8.1850000000000005</v>
      </c>
      <c r="N90" s="1" t="s">
        <v>1</v>
      </c>
      <c r="O90" s="18">
        <f t="shared" si="5"/>
        <v>38357</v>
      </c>
      <c r="P90" s="1">
        <f t="shared" si="6"/>
        <v>3</v>
      </c>
      <c r="Q90" s="1">
        <f t="shared" ca="1" si="7"/>
        <v>0.14143307515916759</v>
      </c>
      <c r="R90" s="1">
        <f t="shared" ca="1" si="8"/>
        <v>-2.2956120741022863</v>
      </c>
      <c r="S90" s="1" t="str">
        <f t="shared" si="9"/>
        <v>A</v>
      </c>
    </row>
    <row r="91" spans="1:19" x14ac:dyDescent="0.25">
      <c r="A91" s="1" t="s">
        <v>16</v>
      </c>
      <c r="B91" s="1" t="s">
        <v>16</v>
      </c>
      <c r="C91" s="1" t="s">
        <v>10</v>
      </c>
      <c r="D91" s="1">
        <v>20050105</v>
      </c>
      <c r="E91" s="1">
        <v>11203098</v>
      </c>
      <c r="F91" s="1">
        <v>15020391</v>
      </c>
      <c r="G91" s="1">
        <v>14054188</v>
      </c>
      <c r="H91" s="1">
        <v>81393</v>
      </c>
      <c r="I91" s="1">
        <v>650</v>
      </c>
      <c r="J91" s="1">
        <v>1000</v>
      </c>
      <c r="K91" s="1">
        <v>2.2949999999999999</v>
      </c>
      <c r="L91" s="1">
        <v>18.93</v>
      </c>
      <c r="M91" s="1">
        <v>12.25</v>
      </c>
      <c r="N91" s="1" t="s">
        <v>1</v>
      </c>
      <c r="O91" s="18">
        <f t="shared" si="5"/>
        <v>38357</v>
      </c>
      <c r="P91" s="1">
        <f t="shared" si="6"/>
        <v>3</v>
      </c>
      <c r="Q91" s="1">
        <f t="shared" ca="1" si="7"/>
        <v>5.3137201242079062E-3</v>
      </c>
      <c r="R91" s="1">
        <f t="shared" ca="1" si="8"/>
        <v>-8.2188648700321956</v>
      </c>
      <c r="S91" s="1" t="str">
        <f t="shared" si="9"/>
        <v>A</v>
      </c>
    </row>
    <row r="92" spans="1:19" x14ac:dyDescent="0.25">
      <c r="A92" s="1" t="s">
        <v>16</v>
      </c>
      <c r="B92" s="1" t="s">
        <v>16</v>
      </c>
      <c r="C92" s="1" t="s">
        <v>10</v>
      </c>
      <c r="D92" s="1">
        <v>20050105</v>
      </c>
      <c r="E92" s="1">
        <v>13360765</v>
      </c>
      <c r="F92" s="1">
        <v>15460534</v>
      </c>
      <c r="G92" s="1">
        <v>16042579</v>
      </c>
      <c r="H92" s="1">
        <v>150000</v>
      </c>
      <c r="I92" s="1">
        <v>5000</v>
      </c>
      <c r="J92" s="1">
        <v>1500</v>
      </c>
      <c r="K92" s="1">
        <v>3.1389999999999998</v>
      </c>
      <c r="L92" s="1">
        <v>2.915</v>
      </c>
      <c r="M92" s="1">
        <v>3.028</v>
      </c>
      <c r="N92" s="1" t="s">
        <v>1</v>
      </c>
      <c r="O92" s="18">
        <f t="shared" si="5"/>
        <v>38357</v>
      </c>
      <c r="P92" s="1">
        <f t="shared" si="6"/>
        <v>3</v>
      </c>
      <c r="Q92" s="1">
        <f t="shared" ca="1" si="7"/>
        <v>0.21355270790674233</v>
      </c>
      <c r="R92" s="1">
        <f t="shared" ca="1" si="8"/>
        <v>-1.17661853103965</v>
      </c>
      <c r="S92" s="1" t="str">
        <f t="shared" si="9"/>
        <v/>
      </c>
    </row>
    <row r="93" spans="1:19" x14ac:dyDescent="0.25">
      <c r="A93" s="1" t="s">
        <v>37</v>
      </c>
      <c r="B93" s="1" t="s">
        <v>38</v>
      </c>
      <c r="C93" s="1" t="s">
        <v>0</v>
      </c>
      <c r="D93" s="1">
        <v>20050105</v>
      </c>
      <c r="E93" s="1">
        <v>15550486</v>
      </c>
      <c r="F93" s="1">
        <v>16051009</v>
      </c>
      <c r="G93" s="1">
        <v>14504545</v>
      </c>
      <c r="H93" s="1">
        <v>26088</v>
      </c>
      <c r="I93" s="1">
        <v>850</v>
      </c>
      <c r="J93" s="1">
        <v>105000</v>
      </c>
      <c r="K93" s="1">
        <v>3.1059999999999999</v>
      </c>
      <c r="L93" s="1">
        <v>4.63</v>
      </c>
      <c r="M93" s="1">
        <v>3.03</v>
      </c>
      <c r="N93" s="1" t="s">
        <v>1</v>
      </c>
      <c r="O93" s="18">
        <f t="shared" si="5"/>
        <v>38357</v>
      </c>
      <c r="P93" s="1">
        <f t="shared" si="6"/>
        <v>3</v>
      </c>
      <c r="Q93" s="1">
        <f t="shared" ca="1" si="7"/>
        <v>0.25894214286517309</v>
      </c>
      <c r="R93" s="1">
        <f t="shared" ca="1" si="8"/>
        <v>-0.58644060931099329</v>
      </c>
      <c r="S93" s="1" t="str">
        <f t="shared" si="9"/>
        <v>A</v>
      </c>
    </row>
    <row r="94" spans="1:19" x14ac:dyDescent="0.25">
      <c r="A94" s="1" t="s">
        <v>83</v>
      </c>
      <c r="B94" s="1" t="s">
        <v>84</v>
      </c>
      <c r="C94" s="1" t="s">
        <v>0</v>
      </c>
      <c r="D94" s="1">
        <v>20050105</v>
      </c>
      <c r="E94" s="1">
        <v>10494168</v>
      </c>
      <c r="F94" s="1">
        <v>13581416</v>
      </c>
      <c r="G94" s="1">
        <v>15531926</v>
      </c>
      <c r="H94" s="1">
        <v>325000</v>
      </c>
      <c r="I94" s="1">
        <v>1608669</v>
      </c>
      <c r="J94" s="1">
        <v>2000</v>
      </c>
      <c r="K94" s="1">
        <v>17.52</v>
      </c>
      <c r="L94" s="1">
        <v>18.940000000000001</v>
      </c>
      <c r="M94" s="1">
        <v>10.29</v>
      </c>
      <c r="N94" s="1" t="s">
        <v>1</v>
      </c>
      <c r="O94" s="18">
        <f t="shared" si="5"/>
        <v>38357</v>
      </c>
      <c r="P94" s="1">
        <f t="shared" si="6"/>
        <v>3</v>
      </c>
      <c r="Q94" s="1">
        <f t="shared" ca="1" si="7"/>
        <v>3.1632847822442058E-2</v>
      </c>
      <c r="R94" s="1">
        <f t="shared" ca="1" si="8"/>
        <v>-5.4292784522332234</v>
      </c>
      <c r="S94" s="1" t="str">
        <f t="shared" si="9"/>
        <v>A</v>
      </c>
    </row>
    <row r="95" spans="1:19" x14ac:dyDescent="0.25">
      <c r="A95" s="1" t="s">
        <v>71</v>
      </c>
      <c r="B95" s="1" t="s">
        <v>72</v>
      </c>
      <c r="C95" s="1" t="s">
        <v>10</v>
      </c>
      <c r="D95" s="1">
        <v>20050105</v>
      </c>
      <c r="E95" s="1">
        <v>13004640</v>
      </c>
      <c r="F95" s="1">
        <v>10440683</v>
      </c>
      <c r="G95" s="1">
        <v>11252036</v>
      </c>
      <c r="H95" s="1">
        <v>97000</v>
      </c>
      <c r="I95" s="1">
        <v>50000</v>
      </c>
      <c r="J95" s="1">
        <v>42500</v>
      </c>
      <c r="K95" s="1">
        <v>4.4175000000000004</v>
      </c>
      <c r="L95" s="1">
        <v>3.11</v>
      </c>
      <c r="M95" s="1">
        <v>4.4400000000000004</v>
      </c>
      <c r="N95" s="1" t="s">
        <v>1</v>
      </c>
      <c r="O95" s="18">
        <f t="shared" si="5"/>
        <v>38357</v>
      </c>
      <c r="P95" s="1">
        <f t="shared" si="6"/>
        <v>3</v>
      </c>
      <c r="Q95" s="1">
        <f t="shared" ca="1" si="7"/>
        <v>0.27348421849492738</v>
      </c>
      <c r="R95" s="1">
        <f t="shared" ca="1" si="8"/>
        <v>-0.4092362050495657</v>
      </c>
      <c r="S95" s="1" t="str">
        <f t="shared" si="9"/>
        <v/>
      </c>
    </row>
    <row r="96" spans="1:19" x14ac:dyDescent="0.25">
      <c r="A96" s="1" t="s">
        <v>93</v>
      </c>
      <c r="B96" s="1" t="s">
        <v>94</v>
      </c>
      <c r="C96" s="1" t="s">
        <v>0</v>
      </c>
      <c r="D96" s="1">
        <v>20050105</v>
      </c>
      <c r="E96" s="1">
        <v>9401217</v>
      </c>
      <c r="F96" s="1">
        <v>15421987</v>
      </c>
      <c r="G96" s="1">
        <v>17050463</v>
      </c>
      <c r="H96" s="1">
        <v>50000</v>
      </c>
      <c r="I96" s="1">
        <v>20000</v>
      </c>
      <c r="J96" s="1">
        <v>50000</v>
      </c>
      <c r="K96" s="1">
        <v>1.67</v>
      </c>
      <c r="L96" s="1">
        <v>2.6575000000000002</v>
      </c>
      <c r="M96" s="1">
        <v>3.11</v>
      </c>
      <c r="N96" s="1" t="s">
        <v>1</v>
      </c>
      <c r="O96" s="18">
        <f t="shared" si="5"/>
        <v>38357</v>
      </c>
      <c r="P96" s="1">
        <f t="shared" si="6"/>
        <v>3</v>
      </c>
      <c r="Q96" s="1">
        <f t="shared" ca="1" si="7"/>
        <v>9.7559023314623217E-4</v>
      </c>
      <c r="R96" s="1">
        <f t="shared" ca="1" si="8"/>
        <v>-10.390257296480842</v>
      </c>
      <c r="S96" s="1" t="str">
        <f t="shared" si="9"/>
        <v>A</v>
      </c>
    </row>
    <row r="97" spans="1:19" x14ac:dyDescent="0.25">
      <c r="A97" s="1" t="s">
        <v>93</v>
      </c>
      <c r="B97" s="1" t="s">
        <v>94</v>
      </c>
      <c r="C97" s="1" t="s">
        <v>0</v>
      </c>
      <c r="D97" s="1">
        <v>20050105</v>
      </c>
      <c r="E97" s="1">
        <v>12004241</v>
      </c>
      <c r="F97" s="1">
        <v>10213776</v>
      </c>
      <c r="G97" s="1">
        <v>17185834</v>
      </c>
      <c r="H97" s="1">
        <v>100000</v>
      </c>
      <c r="I97" s="1">
        <v>10200</v>
      </c>
      <c r="J97" s="1">
        <v>2900</v>
      </c>
      <c r="K97" s="1">
        <v>3.27</v>
      </c>
      <c r="L97" s="1">
        <v>4.9000000000000004</v>
      </c>
      <c r="M97" s="1">
        <v>2.59</v>
      </c>
      <c r="N97" s="1" t="s">
        <v>1</v>
      </c>
      <c r="O97" s="18">
        <f t="shared" si="5"/>
        <v>38357</v>
      </c>
      <c r="P97" s="1">
        <f t="shared" si="6"/>
        <v>3</v>
      </c>
      <c r="Q97" s="1">
        <f t="shared" ca="1" si="7"/>
        <v>0.23482816230685996</v>
      </c>
      <c r="R97" s="1">
        <f t="shared" ca="1" si="8"/>
        <v>-0.89215339203749666</v>
      </c>
      <c r="S97" s="1" t="str">
        <f t="shared" si="9"/>
        <v>A</v>
      </c>
    </row>
    <row r="98" spans="1:19" x14ac:dyDescent="0.25">
      <c r="A98" s="1" t="s">
        <v>93</v>
      </c>
      <c r="B98" s="1" t="s">
        <v>94</v>
      </c>
      <c r="C98" s="1" t="s">
        <v>0</v>
      </c>
      <c r="D98" s="1">
        <v>20050105</v>
      </c>
      <c r="E98" s="1">
        <v>12255228</v>
      </c>
      <c r="F98" s="1">
        <v>15265911</v>
      </c>
      <c r="G98" s="1">
        <v>15442198</v>
      </c>
      <c r="H98" s="1">
        <v>100000</v>
      </c>
      <c r="I98" s="1">
        <v>483</v>
      </c>
      <c r="J98" s="1">
        <v>18295</v>
      </c>
      <c r="K98" s="1">
        <v>25.97</v>
      </c>
      <c r="L98" s="1">
        <v>21.05</v>
      </c>
      <c r="M98" s="1">
        <v>2.71</v>
      </c>
      <c r="N98" s="1" t="s">
        <v>1</v>
      </c>
      <c r="O98" s="18">
        <f t="shared" si="5"/>
        <v>38357</v>
      </c>
      <c r="P98" s="1">
        <f t="shared" si="6"/>
        <v>3</v>
      </c>
      <c r="Q98" s="1">
        <f t="shared" ca="1" si="7"/>
        <v>0.11760350667762103</v>
      </c>
      <c r="R98" s="1">
        <f t="shared" ca="1" si="8"/>
        <v>-2.7482089801827696</v>
      </c>
      <c r="S98" s="1" t="str">
        <f t="shared" si="9"/>
        <v/>
      </c>
    </row>
    <row r="99" spans="1:19" x14ac:dyDescent="0.25">
      <c r="A99" s="1" t="s">
        <v>93</v>
      </c>
      <c r="B99" s="1" t="s">
        <v>94</v>
      </c>
      <c r="C99" s="1" t="s">
        <v>0</v>
      </c>
      <c r="D99" s="1">
        <v>20050105</v>
      </c>
      <c r="E99" s="1">
        <v>15592634</v>
      </c>
      <c r="F99" s="1">
        <v>11054192</v>
      </c>
      <c r="G99" s="1">
        <v>9335400</v>
      </c>
      <c r="H99" s="1">
        <v>70000</v>
      </c>
      <c r="I99" s="1">
        <v>50000</v>
      </c>
      <c r="J99" s="1">
        <v>8173</v>
      </c>
      <c r="K99" s="1">
        <v>7.27</v>
      </c>
      <c r="L99" s="1">
        <v>27.06</v>
      </c>
      <c r="M99" s="1">
        <v>11.5</v>
      </c>
      <c r="N99" s="1" t="s">
        <v>1</v>
      </c>
      <c r="O99" s="18">
        <f t="shared" si="5"/>
        <v>38357</v>
      </c>
      <c r="P99" s="1">
        <f t="shared" si="6"/>
        <v>3</v>
      </c>
      <c r="Q99" s="1">
        <f t="shared" ca="1" si="7"/>
        <v>0.31335091462007081</v>
      </c>
      <c r="R99" s="1">
        <f t="shared" ca="1" si="8"/>
        <v>5.4502916328781792E-2</v>
      </c>
      <c r="S99" s="1" t="str">
        <f t="shared" si="9"/>
        <v>A</v>
      </c>
    </row>
    <row r="100" spans="1:19" x14ac:dyDescent="0.25">
      <c r="A100" s="1" t="s">
        <v>81</v>
      </c>
      <c r="B100" s="1" t="s">
        <v>82</v>
      </c>
      <c r="C100" s="1" t="s">
        <v>10</v>
      </c>
      <c r="D100" s="1">
        <v>20050105</v>
      </c>
      <c r="E100" s="1">
        <v>9364600</v>
      </c>
      <c r="F100" s="1">
        <v>13123087</v>
      </c>
      <c r="G100" s="1">
        <v>17163346</v>
      </c>
      <c r="H100" s="1">
        <v>543630</v>
      </c>
      <c r="I100" s="1">
        <v>4766</v>
      </c>
      <c r="J100" s="1">
        <v>10000</v>
      </c>
      <c r="K100" s="1">
        <v>2.3875000000000002</v>
      </c>
      <c r="L100" s="1">
        <v>4.62</v>
      </c>
      <c r="M100" s="1">
        <v>18.95</v>
      </c>
      <c r="N100" s="1" t="s">
        <v>1</v>
      </c>
      <c r="O100" s="18">
        <f t="shared" si="5"/>
        <v>38357</v>
      </c>
      <c r="P100" s="1">
        <f t="shared" si="6"/>
        <v>3</v>
      </c>
      <c r="Q100" s="1">
        <f t="shared" ca="1" si="7"/>
        <v>0.14621115760189815</v>
      </c>
      <c r="R100" s="1">
        <f t="shared" ca="1" si="8"/>
        <v>-2.2112903107333723</v>
      </c>
      <c r="S100" s="1" t="str">
        <f t="shared" si="9"/>
        <v>A</v>
      </c>
    </row>
    <row r="101" spans="1:19" x14ac:dyDescent="0.25">
      <c r="A101" s="1" t="s">
        <v>81</v>
      </c>
      <c r="B101" s="1" t="s">
        <v>82</v>
      </c>
      <c r="C101" s="1" t="s">
        <v>10</v>
      </c>
      <c r="D101" s="1">
        <v>20050105</v>
      </c>
      <c r="E101" s="1">
        <v>12165583</v>
      </c>
      <c r="F101" s="1">
        <v>14493134</v>
      </c>
      <c r="G101" s="1">
        <v>10062109</v>
      </c>
      <c r="H101" s="1">
        <v>16500</v>
      </c>
      <c r="I101" s="1">
        <v>800000</v>
      </c>
      <c r="J101" s="1">
        <v>833</v>
      </c>
      <c r="K101" s="1">
        <v>2.58</v>
      </c>
      <c r="L101" s="1">
        <v>18.850000000000001</v>
      </c>
      <c r="M101" s="1">
        <v>2.48</v>
      </c>
      <c r="N101" s="1" t="s">
        <v>1</v>
      </c>
      <c r="O101" s="18">
        <f t="shared" si="5"/>
        <v>38357</v>
      </c>
      <c r="P101" s="1">
        <f t="shared" si="6"/>
        <v>3</v>
      </c>
      <c r="Q101" s="1">
        <f t="shared" ca="1" si="7"/>
        <v>0.19006437565094789</v>
      </c>
      <c r="R101" s="1">
        <f t="shared" ca="1" si="8"/>
        <v>-1.5106363639076723</v>
      </c>
      <c r="S101" s="1" t="str">
        <f t="shared" si="9"/>
        <v>A</v>
      </c>
    </row>
  </sheetData>
  <sortState ref="A2:O7468">
    <sortCondition ref="D2:D7468"/>
    <sortCondition ref="A2:A7468"/>
    <sortCondition ref="E2:E746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C1" activeCellId="1" sqref="A1:A16 C1:D16"/>
    </sheetView>
  </sheetViews>
  <sheetFormatPr defaultRowHeight="15" x14ac:dyDescent="0.25"/>
  <cols>
    <col min="1" max="1" width="5.5703125" style="3" bestFit="1" customWidth="1"/>
    <col min="2" max="2" width="28.5703125" style="3" bestFit="1" customWidth="1"/>
    <col min="3" max="3" width="7.5703125" style="3" bestFit="1" customWidth="1"/>
    <col min="4" max="16384" width="9.140625" style="3"/>
  </cols>
  <sheetData>
    <row r="1" spans="1:4" x14ac:dyDescent="0.25">
      <c r="A1" s="5" t="s">
        <v>99</v>
      </c>
      <c r="B1" s="5" t="s">
        <v>113</v>
      </c>
      <c r="C1" s="6" t="s">
        <v>129</v>
      </c>
      <c r="D1" s="3" t="s">
        <v>160</v>
      </c>
    </row>
    <row r="2" spans="1:4" x14ac:dyDescent="0.25">
      <c r="A2" s="5" t="s">
        <v>141</v>
      </c>
      <c r="B2" s="5" t="s">
        <v>118</v>
      </c>
      <c r="C2" s="4">
        <f>48+0.3+1.3+1.3+0.5+2</f>
        <v>53.399999999999991</v>
      </c>
      <c r="D2" s="3">
        <f>C2/2</f>
        <v>26.699999999999996</v>
      </c>
    </row>
    <row r="3" spans="1:4" x14ac:dyDescent="0.25">
      <c r="A3" s="5" t="s">
        <v>140</v>
      </c>
      <c r="B3" s="5" t="s">
        <v>117</v>
      </c>
      <c r="C3" s="4">
        <f>23+1+6+29+1</f>
        <v>60</v>
      </c>
      <c r="D3" s="3">
        <f t="shared" ref="D3:D16" si="0">C3/2</f>
        <v>30</v>
      </c>
    </row>
    <row r="4" spans="1:4" x14ac:dyDescent="0.25">
      <c r="A4" s="5" t="s">
        <v>142</v>
      </c>
      <c r="B4" s="5" t="s">
        <v>119</v>
      </c>
      <c r="C4" s="4">
        <f>31+2+41+4</f>
        <v>78</v>
      </c>
      <c r="D4" s="3">
        <f t="shared" si="0"/>
        <v>39</v>
      </c>
    </row>
    <row r="5" spans="1:4" x14ac:dyDescent="0.25">
      <c r="A5" s="5" t="s">
        <v>148</v>
      </c>
      <c r="B5" s="5" t="s">
        <v>125</v>
      </c>
      <c r="C5" s="4">
        <f>111+693+215+6+95+23+15+23</f>
        <v>1181</v>
      </c>
      <c r="D5" s="3">
        <f t="shared" si="0"/>
        <v>590.5</v>
      </c>
    </row>
    <row r="6" spans="1:4" x14ac:dyDescent="0.25">
      <c r="A6" s="5" t="s">
        <v>145</v>
      </c>
      <c r="B6" s="5" t="s">
        <v>122</v>
      </c>
      <c r="C6" s="4">
        <f>478+93+309+3+226+133</f>
        <v>1242</v>
      </c>
      <c r="D6" s="3">
        <f t="shared" si="0"/>
        <v>621</v>
      </c>
    </row>
    <row r="7" spans="1:4" x14ac:dyDescent="0.25">
      <c r="A7" s="5" t="s">
        <v>149</v>
      </c>
      <c r="B7" s="5" t="s">
        <v>126</v>
      </c>
      <c r="C7" s="4">
        <f>592+159+473+83+330+187</f>
        <v>1824</v>
      </c>
      <c r="D7" s="3">
        <f t="shared" si="0"/>
        <v>912</v>
      </c>
    </row>
    <row r="8" spans="1:4" x14ac:dyDescent="0.25">
      <c r="A8" s="5" t="s">
        <v>147</v>
      </c>
      <c r="B8" s="5" t="s">
        <v>124</v>
      </c>
      <c r="C8" s="4">
        <f>592+160+475+83+332+227</f>
        <v>1869</v>
      </c>
      <c r="D8" s="3">
        <f t="shared" si="0"/>
        <v>934.5</v>
      </c>
    </row>
    <row r="9" spans="1:4" x14ac:dyDescent="0.25">
      <c r="A9" s="5" t="s">
        <v>138</v>
      </c>
      <c r="B9" s="5" t="s">
        <v>114</v>
      </c>
      <c r="C9" s="4">
        <f>450+360+630+14+219+383</f>
        <v>2056</v>
      </c>
      <c r="D9" s="3">
        <f t="shared" si="0"/>
        <v>1028</v>
      </c>
    </row>
    <row r="10" spans="1:4" x14ac:dyDescent="0.25">
      <c r="A10" s="5" t="s">
        <v>140</v>
      </c>
      <c r="B10" s="5" t="s">
        <v>116</v>
      </c>
      <c r="C10" s="4">
        <f>663+431+112+406+133+531</f>
        <v>2276</v>
      </c>
      <c r="D10" s="3">
        <f t="shared" si="0"/>
        <v>1138</v>
      </c>
    </row>
    <row r="11" spans="1:4" x14ac:dyDescent="0.25">
      <c r="A11" s="5" t="s">
        <v>151</v>
      </c>
      <c r="B11" s="5" t="s">
        <v>128</v>
      </c>
      <c r="C11" s="4">
        <f>383+342+1096+104+25+644</f>
        <v>2594</v>
      </c>
      <c r="D11" s="3">
        <f t="shared" si="0"/>
        <v>1297</v>
      </c>
    </row>
    <row r="12" spans="1:4" x14ac:dyDescent="0.25">
      <c r="A12" s="5" t="s">
        <v>139</v>
      </c>
      <c r="B12" s="5" t="s">
        <v>115</v>
      </c>
      <c r="C12" s="4">
        <f>1675+437+516+131+63+171</f>
        <v>2993</v>
      </c>
      <c r="D12" s="3">
        <f t="shared" si="0"/>
        <v>1496.5</v>
      </c>
    </row>
    <row r="13" spans="1:4" x14ac:dyDescent="0.25">
      <c r="A13" s="5" t="s">
        <v>146</v>
      </c>
      <c r="B13" s="5" t="s">
        <v>123</v>
      </c>
      <c r="C13" s="4">
        <f>980+245+2228+196+73+315</f>
        <v>4037</v>
      </c>
      <c r="D13" s="3">
        <f t="shared" si="0"/>
        <v>2018.5</v>
      </c>
    </row>
    <row r="14" spans="1:4" x14ac:dyDescent="0.25">
      <c r="A14" s="5" t="s">
        <v>143</v>
      </c>
      <c r="B14" s="5" t="s">
        <v>120</v>
      </c>
      <c r="C14" s="4">
        <f>998+1987+787+114+187+361</f>
        <v>4434</v>
      </c>
      <c r="D14" s="3">
        <f t="shared" si="0"/>
        <v>2217</v>
      </c>
    </row>
    <row r="15" spans="1:4" x14ac:dyDescent="0.25">
      <c r="A15" s="5" t="s">
        <v>144</v>
      </c>
      <c r="B15" s="5" t="s">
        <v>121</v>
      </c>
      <c r="C15" s="4">
        <f>4141+46+525+107+272+972</f>
        <v>6063</v>
      </c>
      <c r="D15" s="3">
        <f t="shared" si="0"/>
        <v>3031.5</v>
      </c>
    </row>
    <row r="16" spans="1:4" x14ac:dyDescent="0.25">
      <c r="A16" s="5" t="s">
        <v>150</v>
      </c>
      <c r="B16" s="5" t="s">
        <v>127</v>
      </c>
      <c r="C16" s="4">
        <f>1567+2659+4184+734+3505+1553</f>
        <v>14202</v>
      </c>
      <c r="D16" s="3">
        <f t="shared" si="0"/>
        <v>7101</v>
      </c>
    </row>
  </sheetData>
  <sortState ref="A2:C16">
    <sortCondition ref="C2:C1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H13"/>
  <sheetViews>
    <sheetView showGridLines="0" workbookViewId="0"/>
  </sheetViews>
  <sheetFormatPr defaultRowHeight="15" outlineLevelRow="1" outlineLevelCol="1" x14ac:dyDescent="0.25"/>
  <cols>
    <col min="3" max="3" width="11.140625" bestFit="1" customWidth="1"/>
    <col min="4" max="8" width="13.140625" bestFit="1" customWidth="1" outlineLevel="1"/>
  </cols>
  <sheetData>
    <row r="1" spans="2:8" ht="15.75" thickBot="1" x14ac:dyDescent="0.3"/>
    <row r="2" spans="2:8" ht="15.75" x14ac:dyDescent="0.25">
      <c r="B2" s="28" t="s">
        <v>170</v>
      </c>
      <c r="C2" s="28"/>
      <c r="D2" s="32"/>
      <c r="E2" s="32"/>
      <c r="F2" s="32"/>
      <c r="G2" s="32"/>
      <c r="H2" s="32"/>
    </row>
    <row r="3" spans="2:8" ht="15.75" collapsed="1" x14ac:dyDescent="0.25">
      <c r="B3" s="27"/>
      <c r="C3" s="27"/>
      <c r="D3" s="33" t="s">
        <v>172</v>
      </c>
      <c r="E3" s="33" t="s">
        <v>165</v>
      </c>
      <c r="F3" s="33" t="s">
        <v>167</v>
      </c>
      <c r="G3" s="33" t="s">
        <v>168</v>
      </c>
      <c r="H3" s="33" t="s">
        <v>169</v>
      </c>
    </row>
    <row r="4" spans="2:8" ht="33.75" hidden="1" outlineLevel="1" x14ac:dyDescent="0.25">
      <c r="B4" s="29"/>
      <c r="C4" s="29"/>
      <c r="D4" s="19"/>
      <c r="E4" s="36" t="s">
        <v>166</v>
      </c>
      <c r="F4" s="36" t="s">
        <v>166</v>
      </c>
      <c r="G4" s="36" t="s">
        <v>166</v>
      </c>
      <c r="H4" s="36" t="s">
        <v>166</v>
      </c>
    </row>
    <row r="5" spans="2:8" x14ac:dyDescent="0.25">
      <c r="B5" s="30" t="s">
        <v>171</v>
      </c>
      <c r="C5" s="30"/>
      <c r="D5" s="21"/>
      <c r="E5" s="21"/>
      <c r="F5" s="21"/>
      <c r="G5" s="21"/>
      <c r="H5" s="21"/>
    </row>
    <row r="6" spans="2:8" outlineLevel="1" x14ac:dyDescent="0.25">
      <c r="B6" s="29"/>
      <c r="C6" s="29" t="s">
        <v>161</v>
      </c>
      <c r="D6" s="24">
        <v>0.6</v>
      </c>
      <c r="E6" s="34">
        <v>0.6</v>
      </c>
      <c r="F6" s="34">
        <v>0.5</v>
      </c>
      <c r="G6" s="34">
        <v>0.4</v>
      </c>
      <c r="H6" s="34">
        <v>0.7</v>
      </c>
    </row>
    <row r="7" spans="2:8" outlineLevel="1" x14ac:dyDescent="0.25">
      <c r="B7" s="29"/>
      <c r="C7" s="29" t="s">
        <v>162</v>
      </c>
      <c r="D7" s="25">
        <v>50</v>
      </c>
      <c r="E7" s="35">
        <v>50</v>
      </c>
      <c r="F7" s="35">
        <v>60</v>
      </c>
      <c r="G7" s="35">
        <v>70</v>
      </c>
      <c r="H7" s="35">
        <v>40</v>
      </c>
    </row>
    <row r="8" spans="2:8" outlineLevel="1" x14ac:dyDescent="0.25">
      <c r="B8" s="29"/>
      <c r="C8" s="29" t="s">
        <v>163</v>
      </c>
      <c r="D8" s="25">
        <v>20</v>
      </c>
      <c r="E8" s="35">
        <v>20</v>
      </c>
      <c r="F8" s="35">
        <v>20</v>
      </c>
      <c r="G8" s="35">
        <v>30</v>
      </c>
      <c r="H8" s="35">
        <v>30</v>
      </c>
    </row>
    <row r="9" spans="2:8" x14ac:dyDescent="0.25">
      <c r="B9" s="30" t="s">
        <v>173</v>
      </c>
      <c r="C9" s="30"/>
      <c r="D9" s="21"/>
      <c r="E9" s="21"/>
      <c r="F9" s="21"/>
      <c r="G9" s="21"/>
      <c r="H9" s="21"/>
    </row>
    <row r="10" spans="2:8" ht="15.75" outlineLevel="1" thickBot="1" x14ac:dyDescent="0.3">
      <c r="B10" s="31"/>
      <c r="C10" s="31" t="s">
        <v>164</v>
      </c>
      <c r="D10" s="26">
        <v>3800</v>
      </c>
      <c r="E10" s="26">
        <v>3800</v>
      </c>
      <c r="F10" s="26">
        <v>4000</v>
      </c>
      <c r="G10" s="26">
        <v>4600</v>
      </c>
      <c r="H10" s="26">
        <v>3700</v>
      </c>
    </row>
    <row r="11" spans="2:8" x14ac:dyDescent="0.25">
      <c r="B11" t="s">
        <v>174</v>
      </c>
    </row>
    <row r="12" spans="2:8" x14ac:dyDescent="0.25">
      <c r="B12" t="s">
        <v>175</v>
      </c>
    </row>
    <row r="13" spans="2:8" x14ac:dyDescent="0.25">
      <c r="B13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H8" sqref="H8"/>
    </sheetView>
  </sheetViews>
  <sheetFormatPr defaultRowHeight="15" x14ac:dyDescent="0.25"/>
  <cols>
    <col min="1" max="1" width="10.7109375" bestFit="1" customWidth="1"/>
  </cols>
  <sheetData>
    <row r="1" spans="1:2" x14ac:dyDescent="0.25">
      <c r="A1" t="s">
        <v>102</v>
      </c>
      <c r="B1" t="s">
        <v>177</v>
      </c>
    </row>
    <row r="2" spans="1:2" x14ac:dyDescent="0.25">
      <c r="A2" s="37">
        <v>42370</v>
      </c>
      <c r="B2">
        <v>2000</v>
      </c>
    </row>
    <row r="3" spans="1:2" x14ac:dyDescent="0.25">
      <c r="A3" s="37">
        <v>42401</v>
      </c>
      <c r="B3">
        <v>-200</v>
      </c>
    </row>
    <row r="4" spans="1:2" x14ac:dyDescent="0.25">
      <c r="A4" s="37">
        <v>42430</v>
      </c>
      <c r="B4">
        <v>-200</v>
      </c>
    </row>
    <row r="5" spans="1:2" x14ac:dyDescent="0.25">
      <c r="A5" s="37">
        <v>42461</v>
      </c>
      <c r="B5">
        <v>-200</v>
      </c>
    </row>
    <row r="6" spans="1:2" x14ac:dyDescent="0.25">
      <c r="A6" s="37">
        <v>42491</v>
      </c>
      <c r="B6">
        <v>-200</v>
      </c>
    </row>
    <row r="7" spans="1:2" x14ac:dyDescent="0.25">
      <c r="A7" s="37">
        <v>42522</v>
      </c>
      <c r="B7">
        <v>-200</v>
      </c>
    </row>
    <row r="8" spans="1:2" x14ac:dyDescent="0.25">
      <c r="A8" s="37">
        <v>42552</v>
      </c>
      <c r="B8">
        <v>-200</v>
      </c>
    </row>
    <row r="9" spans="1:2" x14ac:dyDescent="0.25">
      <c r="A9" s="37">
        <v>42583</v>
      </c>
      <c r="B9">
        <v>-200</v>
      </c>
    </row>
    <row r="10" spans="1:2" x14ac:dyDescent="0.25">
      <c r="A10" s="37">
        <v>42614</v>
      </c>
      <c r="B10">
        <v>-200</v>
      </c>
    </row>
    <row r="11" spans="1:2" x14ac:dyDescent="0.25">
      <c r="A11" s="37">
        <v>42644</v>
      </c>
      <c r="B11">
        <v>-200</v>
      </c>
    </row>
    <row r="12" spans="1:2" x14ac:dyDescent="0.25">
      <c r="A12" s="37">
        <v>42675</v>
      </c>
      <c r="B12">
        <v>-200</v>
      </c>
    </row>
    <row r="13" spans="1:2" x14ac:dyDescent="0.25">
      <c r="A13" s="37">
        <v>42705</v>
      </c>
      <c r="B13">
        <v>-200</v>
      </c>
    </row>
    <row r="14" spans="1:2" x14ac:dyDescent="0.25">
      <c r="A14" s="37">
        <v>42736</v>
      </c>
      <c r="B14">
        <v>-200</v>
      </c>
    </row>
    <row r="15" spans="1:2" x14ac:dyDescent="0.25">
      <c r="A15" s="37">
        <v>42380</v>
      </c>
      <c r="B15">
        <v>-50</v>
      </c>
    </row>
    <row r="16" spans="1:2" x14ac:dyDescent="0.25">
      <c r="A16" s="37"/>
    </row>
    <row r="17" spans="1:2" x14ac:dyDescent="0.25">
      <c r="A17" s="37" t="s">
        <v>178</v>
      </c>
      <c r="B17" s="38">
        <f>XIRR(B2:B15,A2:A15)</f>
        <v>0.48369073271751406</v>
      </c>
    </row>
    <row r="18" spans="1:2" x14ac:dyDescent="0.25">
      <c r="A18" s="37"/>
    </row>
    <row r="19" spans="1:2" x14ac:dyDescent="0.25">
      <c r="A19" s="3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10" sqref="C10"/>
    </sheetView>
  </sheetViews>
  <sheetFormatPr defaultRowHeight="15" x14ac:dyDescent="0.25"/>
  <cols>
    <col min="1" max="1" width="20.85546875" bestFit="1" customWidth="1"/>
    <col min="2" max="2" width="25.5703125" bestFit="1" customWidth="1"/>
    <col min="3" max="3" width="10" bestFit="1" customWidth="1"/>
  </cols>
  <sheetData>
    <row r="1" spans="1:3" ht="23.25" x14ac:dyDescent="0.35">
      <c r="A1" s="7" t="s">
        <v>130</v>
      </c>
    </row>
    <row r="3" spans="1:3" x14ac:dyDescent="0.25">
      <c r="A3" s="8" t="s">
        <v>131</v>
      </c>
      <c r="B3" s="8" t="s">
        <v>132</v>
      </c>
    </row>
    <row r="4" spans="1:3" x14ac:dyDescent="0.25">
      <c r="A4">
        <v>100</v>
      </c>
      <c r="B4" s="9">
        <v>0.6</v>
      </c>
    </row>
    <row r="5" spans="1:3" x14ac:dyDescent="0.25">
      <c r="A5" s="10"/>
    </row>
    <row r="6" spans="1:3" x14ac:dyDescent="0.25">
      <c r="A6" s="11"/>
      <c r="B6" s="12" t="s">
        <v>133</v>
      </c>
      <c r="C6" s="13" t="s">
        <v>134</v>
      </c>
    </row>
    <row r="7" spans="1:3" x14ac:dyDescent="0.25">
      <c r="A7" t="s">
        <v>135</v>
      </c>
      <c r="B7" s="14">
        <f>A4*B4</f>
        <v>60</v>
      </c>
      <c r="C7" s="15">
        <v>50</v>
      </c>
    </row>
    <row r="8" spans="1:3" x14ac:dyDescent="0.25">
      <c r="A8" t="s">
        <v>136</v>
      </c>
      <c r="B8" s="14">
        <f>A4*(1-B4)</f>
        <v>40</v>
      </c>
      <c r="C8" s="15">
        <v>20</v>
      </c>
    </row>
    <row r="9" spans="1:3" ht="15.75" thickBot="1" x14ac:dyDescent="0.3"/>
    <row r="10" spans="1:3" ht="15.75" thickBot="1" x14ac:dyDescent="0.3">
      <c r="B10" s="8" t="s">
        <v>137</v>
      </c>
      <c r="C10" s="16">
        <f>B7*C7+B8*C8</f>
        <v>3800</v>
      </c>
    </row>
    <row r="12" spans="1:3" x14ac:dyDescent="0.25">
      <c r="A12" s="17"/>
    </row>
    <row r="13" spans="1:3" x14ac:dyDescent="0.25">
      <c r="A13" s="17"/>
    </row>
    <row r="14" spans="1:3" x14ac:dyDescent="0.25">
      <c r="A14" s="17"/>
    </row>
    <row r="15" spans="1:3" x14ac:dyDescent="0.25">
      <c r="A15" s="17"/>
    </row>
    <row r="16" spans="1:3" x14ac:dyDescent="0.25">
      <c r="A16" s="17"/>
    </row>
    <row r="17" spans="1:1" x14ac:dyDescent="0.25">
      <c r="A17" s="17"/>
    </row>
  </sheetData>
  <scenarios current="3" sqref="C10">
    <scenario name="Starting" locked="1" count="3" user="Paolo Coletti" comment="Created by Paolo Coletti on 30/06/2015">
      <inputCells r="B4" val="0,6" numFmtId="9"/>
      <inputCells r="C7" val="50" numFmtId="165"/>
      <inputCells r="C8" val="20" numFmtId="165"/>
    </scenario>
    <scenario name="Expensive" locked="1" count="3" user="Paolo Coletti" comment="Created by Paolo Coletti on 30/06/2015">
      <inputCells r="B4" val="0,5" numFmtId="9"/>
      <inputCells r="C7" val="60" numFmtId="165"/>
      <inputCells r="C8" val="20" numFmtId="165"/>
    </scenario>
    <scenario name="Very expensive" locked="1" count="3" user="Paolo Coletti" comment="Created by Paolo Coletti on 30/06/2015">
      <inputCells r="B4" val="0,4" numFmtId="9"/>
      <inputCells r="C7" val="70" numFmtId="165"/>
      <inputCells r="C8" val="30" numFmtId="165"/>
    </scenario>
    <scenario name="Cheaper" locked="1" count="3" user="Paolo Coletti" comment="Created by Paolo Coletti on 30/06/2015">
      <inputCells r="B4" val="0,7" numFmtId="9"/>
      <inputCells r="C7" val="40" numFmtId="165"/>
      <inputCells r="C8" val="30" numFmtId="165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Sheet5</vt:lpstr>
      <vt:lpstr>Sheet1</vt:lpstr>
      <vt:lpstr>Sheet2</vt:lpstr>
      <vt:lpstr>Scenario Summary</vt:lpstr>
      <vt:lpstr>Sheet7</vt:lpstr>
      <vt:lpstr>Sheet3</vt:lpstr>
      <vt:lpstr>Chart1</vt:lpstr>
      <vt:lpstr>perc_high</vt:lpstr>
      <vt:lpstr>profit_high</vt:lpstr>
      <vt:lpstr>profit_low</vt:lpstr>
      <vt:lpstr>total_profit</vt:lpstr>
    </vt:vector>
  </TitlesOfParts>
  <Company>Scientific Network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dcterms:created xsi:type="dcterms:W3CDTF">2015-05-29T09:01:06Z</dcterms:created>
  <dcterms:modified xsi:type="dcterms:W3CDTF">2015-06-30T15:09:20Z</dcterms:modified>
</cp:coreProperties>
</file>