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hidePivotFieldList="1"/>
  <mc:AlternateContent xmlns:mc="http://schemas.openxmlformats.org/markup-compatibility/2006">
    <mc:Choice Requires="x15">
      <x15ac:absPath xmlns:x15ac="http://schemas.microsoft.com/office/spreadsheetml/2010/11/ac" url="/Users/paolo/Desktop/"/>
    </mc:Choice>
  </mc:AlternateContent>
  <xr:revisionPtr revIDLastSave="0" documentId="13_ncr:1_{432C5087-0442-6649-B23A-C22E97E3C0FC}" xr6:coauthVersionLast="46" xr6:coauthVersionMax="46" xr10:uidLastSave="{00000000-0000-0000-0000-000000000000}"/>
  <bookViews>
    <workbookView xWindow="0" yWindow="500" windowWidth="28800" windowHeight="17500" activeTab="5" xr2:uid="{00000000-000D-0000-FFFF-FFFF00000000}"/>
  </bookViews>
  <sheets>
    <sheet name="Chart1" sheetId="15" r:id="rId1"/>
    <sheet name="Sheet2" sheetId="17" r:id="rId2"/>
    <sheet name="Sheet3" sheetId="18" r:id="rId3"/>
    <sheet name="Appartamenti" sheetId="4" r:id="rId4"/>
    <sheet name="Profitti" sheetId="5" r:id="rId5"/>
    <sheet name="Logistica1" sheetId="13" r:id="rId6"/>
  </sheets>
  <definedNames>
    <definedName name="solver_adj" localSheetId="5" hidden="1">Logistica1!$B$2:$D$4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Logistica1!$B$2:$D$4</definedName>
    <definedName name="solver_lhs2" localSheetId="5" hidden="1">Logistica1!$B$5:$D$5</definedName>
    <definedName name="solver_lhs3" localSheetId="5" hidden="1">Logistica1!$E$2:$E$4</definedName>
    <definedName name="solver_lin" localSheetId="5" hidden="1">2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3</definedName>
    <definedName name="solver_nwt" localSheetId="5" hidden="1">1</definedName>
    <definedName name="solver_opt" localSheetId="5" hidden="1">Logistica1!$G$13</definedName>
    <definedName name="solver_pre" localSheetId="5" hidden="1">0.000001</definedName>
    <definedName name="solver_rbv" localSheetId="5" hidden="1">1</definedName>
    <definedName name="solver_rel1" localSheetId="5" hidden="1">4</definedName>
    <definedName name="solver_rel2" localSheetId="5" hidden="1">3</definedName>
    <definedName name="solver_rel3" localSheetId="5" hidden="1">1</definedName>
    <definedName name="solver_rhs1" localSheetId="5" hidden="1">integer</definedName>
    <definedName name="solver_rhs2" localSheetId="5" hidden="1">Logistica1!$B$7:$D$7</definedName>
    <definedName name="solver_rhs3" localSheetId="5" hidden="1">Logistica1!$G$2:$G$4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1</definedName>
    <definedName name="solver_val" localSheetId="5" hidden="1">0</definedName>
    <definedName name="solver_ver" localSheetId="5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3" l="1"/>
  <c r="I15" i="13"/>
  <c r="G15" i="13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G13" i="13"/>
  <c r="D5" i="13"/>
  <c r="C5" i="13"/>
  <c r="B5" i="13"/>
  <c r="E4" i="13"/>
  <c r="E3" i="13"/>
  <c r="E2" i="13"/>
  <c r="G16" i="13" l="1"/>
  <c r="E5" i="13"/>
  <c r="D5" i="5" l="1"/>
  <c r="D3" i="5"/>
  <c r="D4" i="5"/>
  <c r="D2" i="5"/>
  <c r="B5" i="5"/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2" i="4"/>
  <c r="R3" i="4" l="1"/>
  <c r="R2" i="4"/>
  <c r="Q2" i="4"/>
  <c r="P2" i="4"/>
</calcChain>
</file>

<file path=xl/sharedStrings.xml><?xml version="1.0" encoding="utf-8"?>
<sst xmlns="http://schemas.openxmlformats.org/spreadsheetml/2006/main" count="69" uniqueCount="60">
  <si>
    <t>ID</t>
  </si>
  <si>
    <t>garage 1</t>
  </si>
  <si>
    <t>garage 2</t>
  </si>
  <si>
    <t>metri quadri</t>
  </si>
  <si>
    <t>metri quadri netti</t>
  </si>
  <si>
    <t>prezzo</t>
  </si>
  <si>
    <t>mobilio</t>
  </si>
  <si>
    <t>ristrutturazione</t>
  </si>
  <si>
    <t>commissione</t>
  </si>
  <si>
    <t>tasse</t>
  </si>
  <si>
    <t>prezzo totale</t>
  </si>
  <si>
    <t>cantina</t>
  </si>
  <si>
    <t>balconi</t>
  </si>
  <si>
    <t>riscaldamento</t>
  </si>
  <si>
    <t>piano</t>
  </si>
  <si>
    <t>Prodotto A</t>
  </si>
  <si>
    <t>Prodotto B</t>
  </si>
  <si>
    <t>Prodotto C</t>
  </si>
  <si>
    <t>Unità</t>
  </si>
  <si>
    <t>Profitto per unità</t>
  </si>
  <si>
    <t>Totale</t>
  </si>
  <si>
    <t>Profitto</t>
  </si>
  <si>
    <t>Massima capacità produttiva: 300 prodotti</t>
  </si>
  <si>
    <t>Minimo prodotto A: 50</t>
  </si>
  <si>
    <t>Minimo prodotto B: 40</t>
  </si>
  <si>
    <t>MASSIMO prodotto C: 40</t>
  </si>
  <si>
    <t>colonna P</t>
  </si>
  <si>
    <t>colonna Q</t>
  </si>
  <si>
    <t>Orgine / Destinazione</t>
  </si>
  <si>
    <t>Costo per spedire una unità</t>
  </si>
  <si>
    <t>Domanda</t>
  </si>
  <si>
    <t>Disponibilità</t>
  </si>
  <si>
    <t>Milano</t>
  </si>
  <si>
    <t>Napoli</t>
  </si>
  <si>
    <t>Firenze</t>
  </si>
  <si>
    <t>Trieste</t>
  </si>
  <si>
    <t>Roma</t>
  </si>
  <si>
    <t>Rimini</t>
  </si>
  <si>
    <t>bins</t>
  </si>
  <si>
    <t>More</t>
  </si>
  <si>
    <t>Frequency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</si>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</sst>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%"/>
    <numFmt numFmtId="166" formatCode="#,##0\ [$€-410]"/>
    <numFmt numFmtId="167" formatCode="_(&quot;$&quot;* #,##0.00_);_(&quot;$&quot;* \(#,##0.00\);_(&quot;$&quot;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4" borderId="1">
      <alignment wrapText="1"/>
    </xf>
    <xf numFmtId="0" fontId="1" fillId="5" borderId="1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6" fillId="2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/>
    </xf>
    <xf numFmtId="0" fontId="8" fillId="4" borderId="1" xfId="2">
      <alignment wrapText="1"/>
    </xf>
    <xf numFmtId="0" fontId="9" fillId="6" borderId="1" xfId="0" applyFont="1" applyFill="1" applyBorder="1"/>
    <xf numFmtId="0" fontId="0" fillId="0" borderId="0" xfId="0" quotePrefix="1"/>
    <xf numFmtId="0" fontId="11" fillId="0" borderId="1" xfId="0" applyFont="1" applyBorder="1"/>
    <xf numFmtId="0" fontId="9" fillId="6" borderId="1" xfId="0" applyFont="1" applyFill="1" applyBorder="1" applyAlignment="1">
      <alignment horizontal="center" vertical="center" wrapText="1"/>
    </xf>
    <xf numFmtId="0" fontId="8" fillId="4" borderId="1" xfId="2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1" fillId="5" borderId="1" xfId="3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  <xf numFmtId="0" fontId="12" fillId="0" borderId="3" xfId="0" applyFont="1" applyFill="1" applyBorder="1" applyAlignment="1">
      <alignment horizontal="center"/>
    </xf>
    <xf numFmtId="49" fontId="0" fillId="0" borderId="0" xfId="0" applyNumberFormat="1"/>
    <xf numFmtId="49" fontId="2" fillId="0" borderId="0" xfId="0" applyNumberFormat="1" applyFont="1"/>
  </cellXfs>
  <cellStyles count="6">
    <cellStyle name="BlueHeader" xfId="2" xr:uid="{DADFBA46-1A7B-4163-9BD2-2E959C8059EA}"/>
    <cellStyle name="Currency 2" xfId="4" xr:uid="{5F1AEF6D-EFB5-48CF-A248-037FD88E122C}"/>
    <cellStyle name="GreenFormula" xfId="3" xr:uid="{034F3665-E673-4EC1-B93A-8607AA0F4B55}"/>
    <cellStyle name="Normal" xfId="0" builtinId="0"/>
    <cellStyle name="Normal 2" xfId="1" xr:uid="{83F9092D-6E48-4B28-ABAA-91FC0A055F60}"/>
    <cellStyle name="Percent 2" xfId="5" xr:uid="{6EC5EBF1-F4AD-4702-87B5-C06E7408ED99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DD"/>
      <rgbColor rgb="00A0E0E0"/>
      <rgbColor rgb="00600080"/>
      <rgbColor rgb="00FFA3A3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Appartamenti!$D$1</c:f>
              <c:strCache>
                <c:ptCount val="1"/>
                <c:pt idx="0">
                  <c:v>prezzo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Appartamenti!$B$2:$B$34</c:f>
              <c:numCache>
                <c:formatCode>General</c:formatCode>
                <c:ptCount val="33"/>
                <c:pt idx="0">
                  <c:v>140</c:v>
                </c:pt>
                <c:pt idx="1">
                  <c:v>120</c:v>
                </c:pt>
                <c:pt idx="2">
                  <c:v>120</c:v>
                </c:pt>
                <c:pt idx="3">
                  <c:v>230</c:v>
                </c:pt>
                <c:pt idx="4">
                  <c:v>107</c:v>
                </c:pt>
                <c:pt idx="5">
                  <c:v>110</c:v>
                </c:pt>
                <c:pt idx="6">
                  <c:v>140</c:v>
                </c:pt>
                <c:pt idx="7">
                  <c:v>178</c:v>
                </c:pt>
                <c:pt idx="8">
                  <c:v>150</c:v>
                </c:pt>
                <c:pt idx="9">
                  <c:v>140</c:v>
                </c:pt>
                <c:pt idx="10">
                  <c:v>170</c:v>
                </c:pt>
                <c:pt idx="11">
                  <c:v>100</c:v>
                </c:pt>
                <c:pt idx="12">
                  <c:v>104</c:v>
                </c:pt>
                <c:pt idx="13">
                  <c:v>180</c:v>
                </c:pt>
                <c:pt idx="14">
                  <c:v>215</c:v>
                </c:pt>
                <c:pt idx="15">
                  <c:v>220</c:v>
                </c:pt>
                <c:pt idx="16">
                  <c:v>150</c:v>
                </c:pt>
                <c:pt idx="17">
                  <c:v>180</c:v>
                </c:pt>
                <c:pt idx="18">
                  <c:v>130</c:v>
                </c:pt>
                <c:pt idx="19">
                  <c:v>151</c:v>
                </c:pt>
                <c:pt idx="20">
                  <c:v>130</c:v>
                </c:pt>
                <c:pt idx="21">
                  <c:v>120</c:v>
                </c:pt>
                <c:pt idx="22">
                  <c:v>160</c:v>
                </c:pt>
                <c:pt idx="23">
                  <c:v>130</c:v>
                </c:pt>
                <c:pt idx="24">
                  <c:v>149</c:v>
                </c:pt>
                <c:pt idx="25">
                  <c:v>132</c:v>
                </c:pt>
                <c:pt idx="26">
                  <c:v>210</c:v>
                </c:pt>
                <c:pt idx="27">
                  <c:v>190</c:v>
                </c:pt>
                <c:pt idx="28">
                  <c:v>300</c:v>
                </c:pt>
                <c:pt idx="29">
                  <c:v>250</c:v>
                </c:pt>
                <c:pt idx="30">
                  <c:v>150</c:v>
                </c:pt>
                <c:pt idx="31">
                  <c:v>170</c:v>
                </c:pt>
                <c:pt idx="32">
                  <c:v>150</c:v>
                </c:pt>
              </c:numCache>
            </c:numRef>
          </c:cat>
          <c:val>
            <c:numRef>
              <c:f>Appartamenti!$D$2:$D$34</c:f>
              <c:numCache>
                <c:formatCode>#,##0\ [$€-410]</c:formatCode>
                <c:ptCount val="33"/>
                <c:pt idx="0">
                  <c:v>359809.70873786526</c:v>
                </c:pt>
                <c:pt idx="1">
                  <c:v>320000</c:v>
                </c:pt>
                <c:pt idx="2">
                  <c:v>329000</c:v>
                </c:pt>
                <c:pt idx="3">
                  <c:v>495000</c:v>
                </c:pt>
                <c:pt idx="4">
                  <c:v>290000</c:v>
                </c:pt>
                <c:pt idx="5">
                  <c:v>350000</c:v>
                </c:pt>
                <c:pt idx="6">
                  <c:v>410000</c:v>
                </c:pt>
                <c:pt idx="7">
                  <c:v>520000</c:v>
                </c:pt>
                <c:pt idx="8">
                  <c:v>350000</c:v>
                </c:pt>
                <c:pt idx="9">
                  <c:v>420000</c:v>
                </c:pt>
                <c:pt idx="10">
                  <c:v>630000</c:v>
                </c:pt>
                <c:pt idx="11">
                  <c:v>375000</c:v>
                </c:pt>
                <c:pt idx="12">
                  <c:v>400000</c:v>
                </c:pt>
                <c:pt idx="13">
                  <c:v>420000</c:v>
                </c:pt>
                <c:pt idx="14">
                  <c:v>470000</c:v>
                </c:pt>
                <c:pt idx="15">
                  <c:v>580000</c:v>
                </c:pt>
                <c:pt idx="16">
                  <c:v>385000</c:v>
                </c:pt>
                <c:pt idx="17">
                  <c:v>550000</c:v>
                </c:pt>
                <c:pt idx="18">
                  <c:v>450000</c:v>
                </c:pt>
                <c:pt idx="19">
                  <c:v>380000</c:v>
                </c:pt>
                <c:pt idx="20">
                  <c:v>295000</c:v>
                </c:pt>
                <c:pt idx="21">
                  <c:v>370000</c:v>
                </c:pt>
                <c:pt idx="22">
                  <c:v>435000</c:v>
                </c:pt>
                <c:pt idx="23">
                  <c:v>330000</c:v>
                </c:pt>
                <c:pt idx="24">
                  <c:v>630000</c:v>
                </c:pt>
                <c:pt idx="25">
                  <c:v>360000</c:v>
                </c:pt>
                <c:pt idx="26">
                  <c:v>620000</c:v>
                </c:pt>
                <c:pt idx="27">
                  <c:v>330000</c:v>
                </c:pt>
                <c:pt idx="28">
                  <c:v>670000</c:v>
                </c:pt>
                <c:pt idx="29">
                  <c:v>700000</c:v>
                </c:pt>
                <c:pt idx="30">
                  <c:v>490000</c:v>
                </c:pt>
                <c:pt idx="31">
                  <c:v>380000</c:v>
                </c:pt>
                <c:pt idx="32">
                  <c:v>460000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3-3648-B4BD-83077F0303D1}"/>
            </c:ext>
          </c:extLst>
        </c:ser>
        <c:ser>
          <c:idx val="2"/>
          <c:order val="1"/>
          <c:tx>
            <c:strRef>
              <c:f>Appartamenti!$F$1</c:f>
              <c:strCache>
                <c:ptCount val="1"/>
                <c:pt idx="0">
                  <c:v>ristrutturazione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Appartamenti!$B$2:$B$34</c:f>
              <c:numCache>
                <c:formatCode>General</c:formatCode>
                <c:ptCount val="33"/>
                <c:pt idx="0">
                  <c:v>140</c:v>
                </c:pt>
                <c:pt idx="1">
                  <c:v>120</c:v>
                </c:pt>
                <c:pt idx="2">
                  <c:v>120</c:v>
                </c:pt>
                <c:pt idx="3">
                  <c:v>230</c:v>
                </c:pt>
                <c:pt idx="4">
                  <c:v>107</c:v>
                </c:pt>
                <c:pt idx="5">
                  <c:v>110</c:v>
                </c:pt>
                <c:pt idx="6">
                  <c:v>140</c:v>
                </c:pt>
                <c:pt idx="7">
                  <c:v>178</c:v>
                </c:pt>
                <c:pt idx="8">
                  <c:v>150</c:v>
                </c:pt>
                <c:pt idx="9">
                  <c:v>140</c:v>
                </c:pt>
                <c:pt idx="10">
                  <c:v>170</c:v>
                </c:pt>
                <c:pt idx="11">
                  <c:v>100</c:v>
                </c:pt>
                <c:pt idx="12">
                  <c:v>104</c:v>
                </c:pt>
                <c:pt idx="13">
                  <c:v>180</c:v>
                </c:pt>
                <c:pt idx="14">
                  <c:v>215</c:v>
                </c:pt>
                <c:pt idx="15">
                  <c:v>220</c:v>
                </c:pt>
                <c:pt idx="16">
                  <c:v>150</c:v>
                </c:pt>
                <c:pt idx="17">
                  <c:v>180</c:v>
                </c:pt>
                <c:pt idx="18">
                  <c:v>130</c:v>
                </c:pt>
                <c:pt idx="19">
                  <c:v>151</c:v>
                </c:pt>
                <c:pt idx="20">
                  <c:v>130</c:v>
                </c:pt>
                <c:pt idx="21">
                  <c:v>120</c:v>
                </c:pt>
                <c:pt idx="22">
                  <c:v>160</c:v>
                </c:pt>
                <c:pt idx="23">
                  <c:v>130</c:v>
                </c:pt>
                <c:pt idx="24">
                  <c:v>149</c:v>
                </c:pt>
                <c:pt idx="25">
                  <c:v>132</c:v>
                </c:pt>
                <c:pt idx="26">
                  <c:v>210</c:v>
                </c:pt>
                <c:pt idx="27">
                  <c:v>190</c:v>
                </c:pt>
                <c:pt idx="28">
                  <c:v>300</c:v>
                </c:pt>
                <c:pt idx="29">
                  <c:v>250</c:v>
                </c:pt>
                <c:pt idx="30">
                  <c:v>150</c:v>
                </c:pt>
                <c:pt idx="31">
                  <c:v>170</c:v>
                </c:pt>
                <c:pt idx="32">
                  <c:v>150</c:v>
                </c:pt>
              </c:numCache>
            </c:numRef>
          </c:cat>
          <c:val>
            <c:numRef>
              <c:f>Appartamenti!$F$2:$F$34</c:f>
              <c:numCache>
                <c:formatCode>#,##0\ [$€-410]</c:formatCode>
                <c:ptCount val="33"/>
                <c:pt idx="0">
                  <c:v>76700</c:v>
                </c:pt>
                <c:pt idx="1">
                  <c:v>73050</c:v>
                </c:pt>
                <c:pt idx="2">
                  <c:v>12400</c:v>
                </c:pt>
                <c:pt idx="3">
                  <c:v>156010</c:v>
                </c:pt>
                <c:pt idx="4">
                  <c:v>25610</c:v>
                </c:pt>
                <c:pt idx="5">
                  <c:v>92220</c:v>
                </c:pt>
                <c:pt idx="6">
                  <c:v>9300</c:v>
                </c:pt>
                <c:pt idx="7">
                  <c:v>89080</c:v>
                </c:pt>
                <c:pt idx="8">
                  <c:v>8000</c:v>
                </c:pt>
                <c:pt idx="9">
                  <c:v>38019.999999999993</c:v>
                </c:pt>
                <c:pt idx="10">
                  <c:v>15610</c:v>
                </c:pt>
                <c:pt idx="11">
                  <c:v>2240</c:v>
                </c:pt>
                <c:pt idx="12">
                  <c:v>41222</c:v>
                </c:pt>
                <c:pt idx="13">
                  <c:v>116300</c:v>
                </c:pt>
                <c:pt idx="14">
                  <c:v>94670</c:v>
                </c:pt>
                <c:pt idx="15">
                  <c:v>102280</c:v>
                </c:pt>
                <c:pt idx="16">
                  <c:v>47740</c:v>
                </c:pt>
                <c:pt idx="17">
                  <c:v>80430</c:v>
                </c:pt>
                <c:pt idx="18">
                  <c:v>7850</c:v>
                </c:pt>
                <c:pt idx="19">
                  <c:v>95535</c:v>
                </c:pt>
                <c:pt idx="20">
                  <c:v>124441</c:v>
                </c:pt>
                <c:pt idx="21">
                  <c:v>12265</c:v>
                </c:pt>
                <c:pt idx="22">
                  <c:v>68140</c:v>
                </c:pt>
                <c:pt idx="23">
                  <c:v>100790</c:v>
                </c:pt>
                <c:pt idx="24">
                  <c:v>0</c:v>
                </c:pt>
                <c:pt idx="25">
                  <c:v>132775</c:v>
                </c:pt>
                <c:pt idx="26">
                  <c:v>139240</c:v>
                </c:pt>
                <c:pt idx="27">
                  <c:v>119640</c:v>
                </c:pt>
                <c:pt idx="28">
                  <c:v>35950</c:v>
                </c:pt>
                <c:pt idx="29">
                  <c:v>107100</c:v>
                </c:pt>
                <c:pt idx="30">
                  <c:v>35218</c:v>
                </c:pt>
                <c:pt idx="31">
                  <c:v>85500</c:v>
                </c:pt>
                <c:pt idx="32">
                  <c:v>85950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3-3648-B4BD-83077F030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0454479"/>
        <c:axId val="1150456127"/>
      </c:barChart>
      <c:catAx>
        <c:axId val="11504544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150456127"/>
        <c:crosses val="autoZero"/>
        <c:auto val="1"/>
        <c:lblAlgn val="ctr"/>
        <c:lblOffset val="100"/>
        <c:noMultiLvlLbl val="0"/>
      </c:catAx>
      <c:valAx>
        <c:axId val="1150456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[$€-410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115045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Sheet2!$A$2:$A$14</c:f>
              <c:strCache>
                <c:ptCount val="13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More</c:v>
                </c:pt>
              </c:strCache>
            </c:strRef>
          </c:cat>
          <c:val>
            <c:numRef>
              <c:f>Sheet2!$B$2:$B$14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4-C740-8303-1F3942276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155635727"/>
        <c:axId val="1155637375"/>
      </c:barChart>
      <c:catAx>
        <c:axId val="11556357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55637375"/>
        <c:crosses val="autoZero"/>
        <c:auto val="1"/>
        <c:lblAlgn val="ctr"/>
        <c:lblOffset val="100"/>
        <c:noMultiLvlLbl val="0"/>
      </c:catAx>
      <c:valAx>
        <c:axId val="115563737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55635727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6E1377-C192-074F-82BA-43DCF857421D}">
  <sheetPr/>
  <sheetViews>
    <sheetView zoomScale="1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B39B2-5B78-B548-BA34-2BF97904B7E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1</xdr:row>
      <xdr:rowOff>101600</xdr:rowOff>
    </xdr:from>
    <xdr:to>
      <xdr:col>13</xdr:col>
      <xdr:colOff>292100</xdr:colOff>
      <xdr:row>45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D189F0-FBD8-1445-99AB-C413BF9CC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5ECE-BBD2-7D42-A919-D38E354FD5D0}">
  <dimension ref="A1:B14"/>
  <sheetViews>
    <sheetView workbookViewId="0">
      <selection activeCell="O19" sqref="O19"/>
    </sheetView>
  </sheetViews>
  <sheetFormatPr baseColWidth="10" defaultRowHeight="13" x14ac:dyDescent="0.15"/>
  <sheetData>
    <row r="1" spans="1:2" x14ac:dyDescent="0.15">
      <c r="A1" s="39" t="s">
        <v>38</v>
      </c>
      <c r="B1" s="39" t="s">
        <v>40</v>
      </c>
    </row>
    <row r="2" spans="1:2" x14ac:dyDescent="0.15">
      <c r="A2" s="36">
        <v>20</v>
      </c>
      <c r="B2" s="37">
        <v>0</v>
      </c>
    </row>
    <row r="3" spans="1:2" x14ac:dyDescent="0.15">
      <c r="A3" s="36">
        <v>40</v>
      </c>
      <c r="B3" s="37">
        <v>0</v>
      </c>
    </row>
    <row r="4" spans="1:2" x14ac:dyDescent="0.15">
      <c r="A4" s="36">
        <v>60</v>
      </c>
      <c r="B4" s="37">
        <v>0</v>
      </c>
    </row>
    <row r="5" spans="1:2" x14ac:dyDescent="0.15">
      <c r="A5" s="36">
        <v>80</v>
      </c>
      <c r="B5" s="37">
        <v>0</v>
      </c>
    </row>
    <row r="6" spans="1:2" x14ac:dyDescent="0.15">
      <c r="A6" s="36">
        <v>100</v>
      </c>
      <c r="B6" s="37">
        <v>1</v>
      </c>
    </row>
    <row r="7" spans="1:2" x14ac:dyDescent="0.15">
      <c r="A7" s="36">
        <v>120</v>
      </c>
      <c r="B7" s="37">
        <v>6</v>
      </c>
    </row>
    <row r="8" spans="1:2" x14ac:dyDescent="0.15">
      <c r="A8" s="36">
        <v>140</v>
      </c>
      <c r="B8" s="37">
        <v>7</v>
      </c>
    </row>
    <row r="9" spans="1:2" x14ac:dyDescent="0.15">
      <c r="A9" s="36">
        <v>160</v>
      </c>
      <c r="B9" s="37">
        <v>7</v>
      </c>
    </row>
    <row r="10" spans="1:2" x14ac:dyDescent="0.15">
      <c r="A10" s="36">
        <v>180</v>
      </c>
      <c r="B10" s="37">
        <v>5</v>
      </c>
    </row>
    <row r="11" spans="1:2" x14ac:dyDescent="0.15">
      <c r="A11" s="36">
        <v>200</v>
      </c>
      <c r="B11" s="37">
        <v>1</v>
      </c>
    </row>
    <row r="12" spans="1:2" x14ac:dyDescent="0.15">
      <c r="A12" s="36">
        <v>220</v>
      </c>
      <c r="B12" s="37">
        <v>3</v>
      </c>
    </row>
    <row r="13" spans="1:2" x14ac:dyDescent="0.15">
      <c r="A13" s="36">
        <v>240</v>
      </c>
      <c r="B13" s="37">
        <v>1</v>
      </c>
    </row>
    <row r="14" spans="1:2" ht="14" thickBot="1" x14ac:dyDescent="0.2">
      <c r="A14" s="38" t="s">
        <v>39</v>
      </c>
      <c r="B14" s="38">
        <v>2</v>
      </c>
    </row>
  </sheetData>
  <sortState xmlns:xlrd2="http://schemas.microsoft.com/office/spreadsheetml/2017/richdata2" ref="A2:A13">
    <sortCondition ref="A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A6D34-3048-9541-A690-0F4DED39477B}">
  <dimension ref="A1:A19"/>
  <sheetViews>
    <sheetView zoomScale="210" zoomScaleNormal="210" workbookViewId="0">
      <selection activeCell="B11" sqref="B11"/>
    </sheetView>
  </sheetViews>
  <sheetFormatPr baseColWidth="10" defaultRowHeight="13" x14ac:dyDescent="0.15"/>
  <cols>
    <col min="1" max="1" width="10.83203125" style="40"/>
  </cols>
  <sheetData>
    <row r="1" spans="1:1" x14ac:dyDescent="0.15">
      <c r="A1" s="41" t="s">
        <v>41</v>
      </c>
    </row>
    <row r="2" spans="1:1" x14ac:dyDescent="0.15">
      <c r="A2" s="41" t="s">
        <v>42</v>
      </c>
    </row>
    <row r="3" spans="1:1" x14ac:dyDescent="0.15">
      <c r="A3" s="41" t="s">
        <v>43</v>
      </c>
    </row>
    <row r="4" spans="1:1" x14ac:dyDescent="0.15">
      <c r="A4" s="41" t="s">
        <v>44</v>
      </c>
    </row>
    <row r="5" spans="1:1" x14ac:dyDescent="0.15">
      <c r="A5" s="41" t="s">
        <v>45</v>
      </c>
    </row>
    <row r="6" spans="1:1" x14ac:dyDescent="0.15">
      <c r="A6" s="41" t="s">
        <v>46</v>
      </c>
    </row>
    <row r="7" spans="1:1" x14ac:dyDescent="0.15">
      <c r="A7" s="41" t="s">
        <v>47</v>
      </c>
    </row>
    <row r="8" spans="1:1" x14ac:dyDescent="0.15">
      <c r="A8" s="41" t="s">
        <v>48</v>
      </c>
    </row>
    <row r="9" spans="1:1" x14ac:dyDescent="0.15">
      <c r="A9" s="41" t="s">
        <v>49</v>
      </c>
    </row>
    <row r="10" spans="1:1" x14ac:dyDescent="0.15">
      <c r="A10" s="41" t="s">
        <v>50</v>
      </c>
    </row>
    <row r="11" spans="1:1" x14ac:dyDescent="0.15">
      <c r="A11" s="41" t="s">
        <v>51</v>
      </c>
    </row>
    <row r="12" spans="1:1" x14ac:dyDescent="0.15">
      <c r="A12" s="41" t="s">
        <v>52</v>
      </c>
    </row>
    <row r="13" spans="1:1" x14ac:dyDescent="0.15">
      <c r="A13" s="41" t="s">
        <v>53</v>
      </c>
    </row>
    <row r="14" spans="1:1" x14ac:dyDescent="0.15">
      <c r="A14" s="41" t="s">
        <v>54</v>
      </c>
    </row>
    <row r="15" spans="1:1" x14ac:dyDescent="0.15">
      <c r="A15" s="41" t="s">
        <v>55</v>
      </c>
    </row>
    <row r="16" spans="1:1" x14ac:dyDescent="0.15">
      <c r="A16" s="41" t="s">
        <v>56</v>
      </c>
    </row>
    <row r="17" spans="1:1" x14ac:dyDescent="0.15">
      <c r="A17" s="41" t="s">
        <v>57</v>
      </c>
    </row>
    <row r="18" spans="1:1" x14ac:dyDescent="0.15">
      <c r="A18" s="41" t="s">
        <v>58</v>
      </c>
    </row>
    <row r="19" spans="1:1" x14ac:dyDescent="0.15">
      <c r="A19" s="41" t="s">
        <v>59</v>
      </c>
    </row>
  </sheetData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zoomScale="250" zoomScaleNormal="250" workbookViewId="0">
      <selection activeCell="T7" sqref="T7"/>
    </sheetView>
  </sheetViews>
  <sheetFormatPr baseColWidth="10" defaultColWidth="7" defaultRowHeight="13" x14ac:dyDescent="0.15"/>
  <cols>
    <col min="1" max="1" width="3" style="2" bestFit="1" customWidth="1"/>
    <col min="2" max="2" width="6.83203125" style="3" bestFit="1" customWidth="1"/>
    <col min="3" max="3" width="11.5" style="3" bestFit="1" customWidth="1"/>
    <col min="4" max="4" width="9.1640625" style="4" bestFit="1" customWidth="1"/>
    <col min="5" max="5" width="8.1640625" style="3" bestFit="1" customWidth="1"/>
    <col min="6" max="6" width="14.5" style="3" customWidth="1"/>
    <col min="7" max="7" width="12.6640625" style="5" customWidth="1"/>
    <col min="8" max="8" width="5.5" style="5" bestFit="1" customWidth="1"/>
    <col min="9" max="9" width="9.1640625" style="1" bestFit="1" customWidth="1"/>
    <col min="10" max="11" width="7.5" style="6" customWidth="1"/>
    <col min="12" max="12" width="8" style="6" customWidth="1"/>
    <col min="13" max="13" width="7.5" style="6" customWidth="1"/>
    <col min="14" max="14" width="13.83203125" style="6" customWidth="1"/>
    <col min="15" max="15" width="6.1640625" style="6" bestFit="1" customWidth="1"/>
    <col min="16" max="16" width="10.1640625" style="8" bestFit="1" customWidth="1"/>
    <col min="17" max="17" width="10.33203125" style="7" bestFit="1" customWidth="1"/>
    <col min="18" max="18" width="9.1640625" style="7" bestFit="1" customWidth="1"/>
    <col min="19" max="16384" width="7" style="7"/>
  </cols>
  <sheetData>
    <row r="1" spans="1:20" s="9" customFormat="1" ht="25.5" customHeight="1" x14ac:dyDescent="0.15">
      <c r="A1" s="9" t="s">
        <v>0</v>
      </c>
      <c r="B1" s="9" t="s">
        <v>3</v>
      </c>
      <c r="C1" s="9" t="s">
        <v>4</v>
      </c>
      <c r="D1" s="10" t="s">
        <v>5</v>
      </c>
      <c r="E1" s="9" t="s">
        <v>6</v>
      </c>
      <c r="F1" s="9" t="s">
        <v>7</v>
      </c>
      <c r="G1" s="11" t="s">
        <v>8</v>
      </c>
      <c r="H1" s="11" t="s">
        <v>9</v>
      </c>
      <c r="I1" s="12" t="s">
        <v>10</v>
      </c>
      <c r="J1" s="9" t="s">
        <v>1</v>
      </c>
      <c r="K1" s="9" t="s">
        <v>2</v>
      </c>
      <c r="L1" s="9" t="s">
        <v>12</v>
      </c>
      <c r="M1" s="9" t="s">
        <v>11</v>
      </c>
      <c r="N1" s="9" t="s">
        <v>13</v>
      </c>
      <c r="O1" s="9" t="s">
        <v>14</v>
      </c>
      <c r="P1" s="13" t="s">
        <v>26</v>
      </c>
      <c r="Q1" s="9" t="s">
        <v>27</v>
      </c>
      <c r="T1" s="9" t="s">
        <v>38</v>
      </c>
    </row>
    <row r="2" spans="1:20" x14ac:dyDescent="0.15">
      <c r="A2" s="2">
        <v>1</v>
      </c>
      <c r="B2" s="3">
        <v>140</v>
      </c>
      <c r="C2" s="3">
        <v>110</v>
      </c>
      <c r="D2" s="4">
        <v>359809.70873786526</v>
      </c>
      <c r="E2" s="4"/>
      <c r="F2" s="4">
        <v>76700</v>
      </c>
      <c r="G2" s="5">
        <v>2.5000000000000001E-2</v>
      </c>
      <c r="H2" s="5">
        <v>5.0000000000000001E-3</v>
      </c>
      <c r="I2" s="4">
        <f>D2*G2+D2*H2+D2-E2+F2</f>
        <v>447304.00000000122</v>
      </c>
      <c r="J2" s="6">
        <v>6</v>
      </c>
      <c r="K2" s="6">
        <v>0</v>
      </c>
      <c r="L2" s="6">
        <v>2</v>
      </c>
      <c r="M2" s="6">
        <v>3</v>
      </c>
      <c r="N2" s="6">
        <v>0</v>
      </c>
      <c r="O2" s="6">
        <v>3</v>
      </c>
      <c r="P2" s="4" t="str">
        <f>IF(I2-F2/2&lt;300000,"acquista",IF(I2-F2/2&lt;400000,"considera","-"))</f>
        <v>-</v>
      </c>
      <c r="Q2" s="35">
        <f>I2-IF((N2=0)*(O2&lt;4),15%*I2,0)</f>
        <v>380208.40000000107</v>
      </c>
      <c r="R2" s="22">
        <f>AVERAGE(I:I)</f>
        <v>523000</v>
      </c>
      <c r="T2" s="7">
        <v>20</v>
      </c>
    </row>
    <row r="3" spans="1:20" x14ac:dyDescent="0.15">
      <c r="A3" s="2">
        <v>2</v>
      </c>
      <c r="B3" s="3">
        <v>120</v>
      </c>
      <c r="C3" s="3">
        <v>100</v>
      </c>
      <c r="D3" s="4">
        <v>320000</v>
      </c>
      <c r="E3" s="4"/>
      <c r="F3" s="4">
        <v>73050</v>
      </c>
      <c r="G3" s="5">
        <v>2.5000000000000001E-2</v>
      </c>
      <c r="H3" s="5">
        <v>5.0000000000000001E-3</v>
      </c>
      <c r="I3" s="4">
        <f t="shared" ref="I3:I34" si="0">D3*G3+D3*H3+D3-E3+F3</f>
        <v>402650</v>
      </c>
      <c r="J3" s="6">
        <v>0</v>
      </c>
      <c r="K3" s="6">
        <v>-1</v>
      </c>
      <c r="L3" s="6">
        <v>1</v>
      </c>
      <c r="M3" s="6">
        <v>2</v>
      </c>
      <c r="N3" s="6">
        <v>0</v>
      </c>
      <c r="O3" s="6">
        <v>5</v>
      </c>
      <c r="P3" s="4" t="str">
        <f t="shared" ref="P3:P34" si="1">IF(I3-F3/2&lt;300000,"acquista",IF(I3-F3/2&lt;400000,"considera","-"))</f>
        <v>considera</v>
      </c>
      <c r="Q3" s="35">
        <f t="shared" ref="Q3:Q34" si="2">I3-IF((N3=0)*(O3&lt;4),15%*I3,0)</f>
        <v>402650</v>
      </c>
      <c r="R3" s="7">
        <f>_xlfn.STDEV.P(I:I)</f>
        <v>125209.06606007555</v>
      </c>
      <c r="T3" s="7">
        <v>40</v>
      </c>
    </row>
    <row r="4" spans="1:20" x14ac:dyDescent="0.15">
      <c r="A4" s="2">
        <v>3</v>
      </c>
      <c r="B4" s="3">
        <v>120</v>
      </c>
      <c r="C4" s="3">
        <v>100</v>
      </c>
      <c r="D4" s="4">
        <v>329000</v>
      </c>
      <c r="E4" s="4"/>
      <c r="F4" s="4">
        <v>12400</v>
      </c>
      <c r="G4" s="5">
        <v>2.5000000000000001E-2</v>
      </c>
      <c r="H4" s="5">
        <v>5.0000000000000001E-3</v>
      </c>
      <c r="I4" s="4">
        <f t="shared" si="0"/>
        <v>351270</v>
      </c>
      <c r="J4" s="6">
        <v>-1</v>
      </c>
      <c r="K4" s="6">
        <v>-2</v>
      </c>
      <c r="L4" s="6">
        <v>2</v>
      </c>
      <c r="M4" s="6">
        <v>1</v>
      </c>
      <c r="N4" s="6">
        <v>0</v>
      </c>
      <c r="O4" s="6">
        <v>6</v>
      </c>
      <c r="P4" s="4" t="str">
        <f t="shared" si="1"/>
        <v>considera</v>
      </c>
      <c r="Q4" s="35">
        <f t="shared" si="2"/>
        <v>351270</v>
      </c>
      <c r="T4" s="7">
        <v>60</v>
      </c>
    </row>
    <row r="5" spans="1:20" x14ac:dyDescent="0.15">
      <c r="A5" s="2">
        <v>4</v>
      </c>
      <c r="B5" s="3">
        <v>230</v>
      </c>
      <c r="C5" s="3">
        <v>180</v>
      </c>
      <c r="D5" s="4">
        <v>495000</v>
      </c>
      <c r="E5" s="4"/>
      <c r="F5" s="4">
        <v>156010</v>
      </c>
      <c r="G5" s="5">
        <v>2.5000000000000001E-2</v>
      </c>
      <c r="H5" s="5">
        <v>5.0000000000000001E-3</v>
      </c>
      <c r="I5" s="4">
        <f t="shared" si="0"/>
        <v>665860</v>
      </c>
      <c r="J5" s="6">
        <v>0</v>
      </c>
      <c r="K5" s="6">
        <v>-1</v>
      </c>
      <c r="L5" s="6">
        <v>3</v>
      </c>
      <c r="M5" s="6">
        <v>2</v>
      </c>
      <c r="N5" s="6">
        <v>0</v>
      </c>
      <c r="O5" s="6">
        <v>4</v>
      </c>
      <c r="P5" s="4" t="str">
        <f t="shared" si="1"/>
        <v>-</v>
      </c>
      <c r="Q5" s="35">
        <f t="shared" si="2"/>
        <v>665860</v>
      </c>
      <c r="T5" s="7">
        <v>80</v>
      </c>
    </row>
    <row r="6" spans="1:20" x14ac:dyDescent="0.15">
      <c r="A6" s="2">
        <v>5</v>
      </c>
      <c r="B6" s="3">
        <v>107</v>
      </c>
      <c r="C6" s="3">
        <v>90</v>
      </c>
      <c r="D6" s="4">
        <v>290000</v>
      </c>
      <c r="E6" s="4"/>
      <c r="F6" s="4">
        <v>25610</v>
      </c>
      <c r="G6" s="5">
        <v>2.5000000000000001E-2</v>
      </c>
      <c r="H6" s="5">
        <v>5.0000000000000001E-3</v>
      </c>
      <c r="I6" s="4">
        <f t="shared" si="0"/>
        <v>324310</v>
      </c>
      <c r="J6" s="6">
        <v>-2</v>
      </c>
      <c r="K6" s="6">
        <v>-2</v>
      </c>
      <c r="L6" s="6">
        <v>1</v>
      </c>
      <c r="M6" s="6">
        <v>0</v>
      </c>
      <c r="N6" s="6">
        <v>1</v>
      </c>
      <c r="O6" s="6">
        <v>3</v>
      </c>
      <c r="P6" s="4" t="str">
        <f t="shared" si="1"/>
        <v>considera</v>
      </c>
      <c r="Q6" s="35">
        <f t="shared" si="2"/>
        <v>324310</v>
      </c>
      <c r="T6" s="7">
        <v>100</v>
      </c>
    </row>
    <row r="7" spans="1:20" x14ac:dyDescent="0.15">
      <c r="A7" s="2">
        <v>6</v>
      </c>
      <c r="B7" s="3">
        <v>110</v>
      </c>
      <c r="C7" s="3">
        <v>90</v>
      </c>
      <c r="D7" s="4">
        <v>350000</v>
      </c>
      <c r="E7" s="4"/>
      <c r="F7" s="4">
        <v>92220</v>
      </c>
      <c r="G7" s="5">
        <v>2.5000000000000001E-2</v>
      </c>
      <c r="H7" s="5">
        <v>5.0000000000000001E-3</v>
      </c>
      <c r="I7" s="4">
        <f t="shared" si="0"/>
        <v>452720</v>
      </c>
      <c r="J7" s="6">
        <v>6</v>
      </c>
      <c r="K7" s="6">
        <v>0</v>
      </c>
      <c r="L7" s="6">
        <v>3</v>
      </c>
      <c r="M7" s="6">
        <v>1</v>
      </c>
      <c r="N7" s="6">
        <v>1</v>
      </c>
      <c r="O7" s="6">
        <v>4</v>
      </c>
      <c r="P7" s="4" t="str">
        <f t="shared" si="1"/>
        <v>-</v>
      </c>
      <c r="Q7" s="35">
        <f t="shared" si="2"/>
        <v>452720</v>
      </c>
      <c r="T7" s="7">
        <v>120</v>
      </c>
    </row>
    <row r="8" spans="1:20" x14ac:dyDescent="0.15">
      <c r="A8" s="2">
        <v>7</v>
      </c>
      <c r="B8" s="3">
        <v>140</v>
      </c>
      <c r="C8" s="3">
        <v>110</v>
      </c>
      <c r="D8" s="4">
        <v>410000</v>
      </c>
      <c r="E8" s="4"/>
      <c r="F8" s="4">
        <v>9300</v>
      </c>
      <c r="G8" s="5">
        <v>2.5000000000000001E-2</v>
      </c>
      <c r="H8" s="5">
        <v>5.0000000000000001E-3</v>
      </c>
      <c r="I8" s="4">
        <f t="shared" si="0"/>
        <v>431600</v>
      </c>
      <c r="J8" s="6">
        <v>0</v>
      </c>
      <c r="K8" s="6">
        <v>-1</v>
      </c>
      <c r="L8" s="6">
        <v>3</v>
      </c>
      <c r="M8" s="6">
        <v>3</v>
      </c>
      <c r="N8" s="6">
        <v>0</v>
      </c>
      <c r="O8" s="6">
        <v>2</v>
      </c>
      <c r="P8" s="4" t="str">
        <f t="shared" si="1"/>
        <v>-</v>
      </c>
      <c r="Q8" s="35">
        <f t="shared" si="2"/>
        <v>366860</v>
      </c>
      <c r="T8" s="7">
        <v>140</v>
      </c>
    </row>
    <row r="9" spans="1:20" x14ac:dyDescent="0.15">
      <c r="A9" s="2">
        <v>8</v>
      </c>
      <c r="B9" s="3">
        <v>178</v>
      </c>
      <c r="C9" s="3">
        <v>140</v>
      </c>
      <c r="D9" s="4">
        <v>520000</v>
      </c>
      <c r="E9" s="4"/>
      <c r="F9" s="4">
        <v>89080</v>
      </c>
      <c r="G9" s="5">
        <v>2.5000000000000001E-2</v>
      </c>
      <c r="H9" s="5">
        <v>5.0000000000000001E-3</v>
      </c>
      <c r="I9" s="4">
        <f t="shared" si="0"/>
        <v>624680</v>
      </c>
      <c r="J9" s="6">
        <v>-3</v>
      </c>
      <c r="K9" s="6">
        <v>-2</v>
      </c>
      <c r="L9" s="6">
        <v>2</v>
      </c>
      <c r="M9" s="6">
        <v>3</v>
      </c>
      <c r="N9" s="6">
        <v>0</v>
      </c>
      <c r="O9" s="6">
        <v>6</v>
      </c>
      <c r="P9" s="4" t="str">
        <f t="shared" si="1"/>
        <v>-</v>
      </c>
      <c r="Q9" s="35">
        <f t="shared" si="2"/>
        <v>624680</v>
      </c>
      <c r="T9" s="7">
        <v>160</v>
      </c>
    </row>
    <row r="10" spans="1:20" x14ac:dyDescent="0.15">
      <c r="A10" s="2">
        <v>9</v>
      </c>
      <c r="B10" s="3">
        <v>150</v>
      </c>
      <c r="C10" s="3">
        <v>110</v>
      </c>
      <c r="D10" s="4">
        <v>350000</v>
      </c>
      <c r="E10" s="4"/>
      <c r="F10" s="4">
        <v>8000</v>
      </c>
      <c r="G10" s="5">
        <v>2.5000000000000001E-2</v>
      </c>
      <c r="H10" s="5">
        <v>0.04</v>
      </c>
      <c r="I10" s="4">
        <f t="shared" si="0"/>
        <v>380750</v>
      </c>
      <c r="J10" s="6">
        <v>5</v>
      </c>
      <c r="K10" s="6">
        <v>1</v>
      </c>
      <c r="L10" s="6">
        <v>3</v>
      </c>
      <c r="M10" s="6">
        <v>0</v>
      </c>
      <c r="N10" s="6">
        <v>1</v>
      </c>
      <c r="O10" s="6">
        <v>2</v>
      </c>
      <c r="P10" s="4" t="str">
        <f t="shared" si="1"/>
        <v>considera</v>
      </c>
      <c r="Q10" s="35">
        <f t="shared" si="2"/>
        <v>380750</v>
      </c>
      <c r="T10" s="7">
        <v>180</v>
      </c>
    </row>
    <row r="11" spans="1:20" x14ac:dyDescent="0.15">
      <c r="A11" s="2">
        <v>10</v>
      </c>
      <c r="B11" s="3">
        <v>140</v>
      </c>
      <c r="C11" s="3">
        <v>110</v>
      </c>
      <c r="D11" s="4">
        <v>420000</v>
      </c>
      <c r="E11" s="4"/>
      <c r="F11" s="4">
        <v>38019.999999999993</v>
      </c>
      <c r="G11" s="5">
        <v>2.5000000000000001E-2</v>
      </c>
      <c r="H11" s="5">
        <v>5.0000000000000001E-3</v>
      </c>
      <c r="I11" s="4">
        <f t="shared" si="0"/>
        <v>470620</v>
      </c>
      <c r="J11" s="6">
        <v>7</v>
      </c>
      <c r="K11" s="6">
        <v>1</v>
      </c>
      <c r="L11" s="6">
        <v>2</v>
      </c>
      <c r="M11" s="6">
        <v>1</v>
      </c>
      <c r="N11" s="6">
        <v>1</v>
      </c>
      <c r="O11" s="6">
        <v>3</v>
      </c>
      <c r="P11" s="4" t="str">
        <f t="shared" si="1"/>
        <v>-</v>
      </c>
      <c r="Q11" s="35">
        <f t="shared" si="2"/>
        <v>470620</v>
      </c>
      <c r="T11" s="7">
        <v>200</v>
      </c>
    </row>
    <row r="12" spans="1:20" x14ac:dyDescent="0.15">
      <c r="A12" s="2">
        <v>11</v>
      </c>
      <c r="B12" s="3">
        <v>170</v>
      </c>
      <c r="C12" s="3">
        <v>130</v>
      </c>
      <c r="D12" s="4">
        <v>630000</v>
      </c>
      <c r="E12" s="4"/>
      <c r="F12" s="4">
        <v>15610</v>
      </c>
      <c r="G12" s="5">
        <v>2.5000000000000001E-2</v>
      </c>
      <c r="H12" s="5">
        <v>0.04</v>
      </c>
      <c r="I12" s="4">
        <f t="shared" si="0"/>
        <v>686560</v>
      </c>
      <c r="J12" s="6">
        <v>5</v>
      </c>
      <c r="K12" s="6">
        <v>0</v>
      </c>
      <c r="L12" s="6">
        <v>4</v>
      </c>
      <c r="M12" s="6">
        <v>1</v>
      </c>
      <c r="N12" s="6">
        <v>1</v>
      </c>
      <c r="O12" s="6">
        <v>4</v>
      </c>
      <c r="P12" s="4" t="str">
        <f t="shared" si="1"/>
        <v>-</v>
      </c>
      <c r="Q12" s="35">
        <f t="shared" si="2"/>
        <v>686560</v>
      </c>
      <c r="T12" s="7">
        <v>220</v>
      </c>
    </row>
    <row r="13" spans="1:20" x14ac:dyDescent="0.15">
      <c r="A13" s="2">
        <v>12</v>
      </c>
      <c r="B13" s="3">
        <v>100</v>
      </c>
      <c r="C13" s="3">
        <v>80</v>
      </c>
      <c r="D13" s="4">
        <v>375000</v>
      </c>
      <c r="E13" s="4"/>
      <c r="F13" s="4">
        <v>2240</v>
      </c>
      <c r="G13" s="5">
        <v>2.5000000000000001E-2</v>
      </c>
      <c r="H13" s="5">
        <v>5.0000000000000001E-3</v>
      </c>
      <c r="I13" s="4">
        <f t="shared" si="0"/>
        <v>388490</v>
      </c>
      <c r="J13" s="6">
        <v>4</v>
      </c>
      <c r="K13" s="6">
        <v>0</v>
      </c>
      <c r="L13" s="6">
        <v>2</v>
      </c>
      <c r="M13" s="6">
        <v>1</v>
      </c>
      <c r="N13" s="6">
        <v>1</v>
      </c>
      <c r="O13" s="6">
        <v>4</v>
      </c>
      <c r="P13" s="4" t="str">
        <f t="shared" si="1"/>
        <v>considera</v>
      </c>
      <c r="Q13" s="35">
        <f t="shared" si="2"/>
        <v>388490</v>
      </c>
      <c r="T13" s="7">
        <v>240</v>
      </c>
    </row>
    <row r="14" spans="1:20" x14ac:dyDescent="0.15">
      <c r="A14" s="2">
        <v>13</v>
      </c>
      <c r="B14" s="3">
        <v>104</v>
      </c>
      <c r="C14" s="3">
        <v>78</v>
      </c>
      <c r="D14" s="4">
        <v>400000</v>
      </c>
      <c r="E14" s="4"/>
      <c r="F14" s="4">
        <v>41222</v>
      </c>
      <c r="G14" s="5">
        <v>2.5000000000000001E-2</v>
      </c>
      <c r="H14" s="5">
        <v>5.0000000000000001E-3</v>
      </c>
      <c r="I14" s="4">
        <f t="shared" si="0"/>
        <v>453222</v>
      </c>
      <c r="J14" s="6">
        <v>0</v>
      </c>
      <c r="K14" s="6">
        <v>-1</v>
      </c>
      <c r="L14" s="6">
        <v>1</v>
      </c>
      <c r="M14" s="6">
        <v>3</v>
      </c>
      <c r="N14" s="6">
        <v>1</v>
      </c>
      <c r="O14" s="6">
        <v>3</v>
      </c>
      <c r="P14" s="4" t="str">
        <f t="shared" si="1"/>
        <v>-</v>
      </c>
      <c r="Q14" s="35">
        <f t="shared" si="2"/>
        <v>453222</v>
      </c>
    </row>
    <row r="15" spans="1:20" x14ac:dyDescent="0.15">
      <c r="A15" s="2">
        <v>14</v>
      </c>
      <c r="B15" s="3">
        <v>180</v>
      </c>
      <c r="C15" s="3">
        <v>150</v>
      </c>
      <c r="D15" s="4">
        <v>420000</v>
      </c>
      <c r="E15" s="4"/>
      <c r="F15" s="4">
        <v>116300</v>
      </c>
      <c r="G15" s="5">
        <v>2.5000000000000001E-2</v>
      </c>
      <c r="H15" s="5">
        <v>5.0000000000000001E-3</v>
      </c>
      <c r="I15" s="4">
        <f t="shared" si="0"/>
        <v>548900</v>
      </c>
      <c r="J15" s="6">
        <v>1</v>
      </c>
      <c r="K15" s="6">
        <v>1</v>
      </c>
      <c r="L15" s="6">
        <v>3</v>
      </c>
      <c r="M15" s="6">
        <v>0</v>
      </c>
      <c r="N15" s="6">
        <v>1</v>
      </c>
      <c r="O15" s="6">
        <v>3</v>
      </c>
      <c r="P15" s="4" t="str">
        <f t="shared" si="1"/>
        <v>-</v>
      </c>
      <c r="Q15" s="35">
        <f t="shared" si="2"/>
        <v>548900</v>
      </c>
    </row>
    <row r="16" spans="1:20" x14ac:dyDescent="0.15">
      <c r="A16" s="2">
        <v>15</v>
      </c>
      <c r="B16" s="3">
        <v>215</v>
      </c>
      <c r="C16" s="3">
        <v>160</v>
      </c>
      <c r="D16" s="4">
        <v>470000</v>
      </c>
      <c r="E16" s="4"/>
      <c r="F16" s="4">
        <v>94670</v>
      </c>
      <c r="G16" s="5">
        <v>2.5000000000000001E-2</v>
      </c>
      <c r="H16" s="5">
        <v>5.0000000000000001E-3</v>
      </c>
      <c r="I16" s="4">
        <f t="shared" si="0"/>
        <v>578770</v>
      </c>
      <c r="J16" s="6">
        <v>4</v>
      </c>
      <c r="K16" s="6">
        <v>-1</v>
      </c>
      <c r="L16" s="6">
        <v>2</v>
      </c>
      <c r="M16" s="6">
        <v>2</v>
      </c>
      <c r="N16" s="6">
        <v>0</v>
      </c>
      <c r="O16" s="6">
        <v>6</v>
      </c>
      <c r="P16" s="4" t="str">
        <f t="shared" si="1"/>
        <v>-</v>
      </c>
      <c r="Q16" s="35">
        <f t="shared" si="2"/>
        <v>578770</v>
      </c>
    </row>
    <row r="17" spans="1:17" x14ac:dyDescent="0.15">
      <c r="A17" s="2">
        <v>16</v>
      </c>
      <c r="B17" s="3">
        <v>220</v>
      </c>
      <c r="C17" s="3">
        <v>160</v>
      </c>
      <c r="D17" s="4">
        <v>580000</v>
      </c>
      <c r="E17" s="4"/>
      <c r="F17" s="4">
        <v>102280</v>
      </c>
      <c r="G17" s="5">
        <v>2.5000000000000001E-2</v>
      </c>
      <c r="H17" s="5">
        <v>5.0000000000000001E-3</v>
      </c>
      <c r="I17" s="4">
        <f t="shared" si="0"/>
        <v>699680</v>
      </c>
      <c r="J17" s="6">
        <v>6</v>
      </c>
      <c r="K17" s="6">
        <v>-1</v>
      </c>
      <c r="L17" s="6">
        <v>2</v>
      </c>
      <c r="M17" s="6">
        <v>1</v>
      </c>
      <c r="N17" s="6">
        <v>0</v>
      </c>
      <c r="O17" s="6">
        <v>6</v>
      </c>
      <c r="P17" s="4" t="str">
        <f t="shared" si="1"/>
        <v>-</v>
      </c>
      <c r="Q17" s="35">
        <f t="shared" si="2"/>
        <v>699680</v>
      </c>
    </row>
    <row r="18" spans="1:17" x14ac:dyDescent="0.15">
      <c r="A18" s="2">
        <v>17</v>
      </c>
      <c r="B18" s="3">
        <v>150</v>
      </c>
      <c r="C18" s="3">
        <v>120</v>
      </c>
      <c r="D18" s="4">
        <v>385000</v>
      </c>
      <c r="E18" s="4"/>
      <c r="F18" s="4">
        <v>47740</v>
      </c>
      <c r="G18" s="5">
        <v>2.5000000000000001E-2</v>
      </c>
      <c r="H18" s="5">
        <v>5.0000000000000001E-3</v>
      </c>
      <c r="I18" s="4">
        <f t="shared" si="0"/>
        <v>444290</v>
      </c>
      <c r="J18" s="6">
        <v>4</v>
      </c>
      <c r="K18" s="6">
        <v>-2</v>
      </c>
      <c r="L18" s="6">
        <v>1</v>
      </c>
      <c r="M18" s="6">
        <v>2</v>
      </c>
      <c r="N18" s="6">
        <v>1</v>
      </c>
      <c r="O18" s="6">
        <v>3</v>
      </c>
      <c r="P18" s="4" t="str">
        <f t="shared" si="1"/>
        <v>-</v>
      </c>
      <c r="Q18" s="35">
        <f t="shared" si="2"/>
        <v>444290</v>
      </c>
    </row>
    <row r="19" spans="1:17" x14ac:dyDescent="0.15">
      <c r="A19" s="2">
        <v>18</v>
      </c>
      <c r="B19" s="3">
        <v>180</v>
      </c>
      <c r="C19" s="3">
        <v>130</v>
      </c>
      <c r="D19" s="4">
        <v>550000</v>
      </c>
      <c r="E19" s="4"/>
      <c r="F19" s="4">
        <v>80430</v>
      </c>
      <c r="G19" s="5">
        <v>2.5000000000000001E-2</v>
      </c>
      <c r="H19" s="5">
        <v>5.0000000000000001E-3</v>
      </c>
      <c r="I19" s="4">
        <f t="shared" si="0"/>
        <v>646930</v>
      </c>
      <c r="J19" s="6">
        <v>4</v>
      </c>
      <c r="K19" s="6">
        <v>0</v>
      </c>
      <c r="L19" s="6">
        <v>3</v>
      </c>
      <c r="M19" s="6">
        <v>3</v>
      </c>
      <c r="N19" s="6">
        <v>1</v>
      </c>
      <c r="O19" s="6">
        <v>4</v>
      </c>
      <c r="P19" s="4" t="str">
        <f t="shared" si="1"/>
        <v>-</v>
      </c>
      <c r="Q19" s="35">
        <f t="shared" si="2"/>
        <v>646930</v>
      </c>
    </row>
    <row r="20" spans="1:17" x14ac:dyDescent="0.15">
      <c r="A20" s="2">
        <v>19</v>
      </c>
      <c r="B20" s="3">
        <v>130</v>
      </c>
      <c r="C20" s="3">
        <v>100</v>
      </c>
      <c r="D20" s="4">
        <v>450000</v>
      </c>
      <c r="E20" s="4">
        <v>10000</v>
      </c>
      <c r="F20" s="4">
        <v>7850</v>
      </c>
      <c r="G20" s="5">
        <v>2.5000000000000001E-2</v>
      </c>
      <c r="H20" s="5">
        <v>5.0000000000000001E-3</v>
      </c>
      <c r="I20" s="4">
        <f t="shared" si="0"/>
        <v>461350</v>
      </c>
      <c r="J20" s="6">
        <v>0</v>
      </c>
      <c r="K20" s="6">
        <v>-1</v>
      </c>
      <c r="L20" s="6">
        <v>3</v>
      </c>
      <c r="M20" s="6">
        <v>3</v>
      </c>
      <c r="N20" s="6">
        <v>0</v>
      </c>
      <c r="O20" s="6">
        <v>4</v>
      </c>
      <c r="P20" s="4" t="str">
        <f t="shared" si="1"/>
        <v>-</v>
      </c>
      <c r="Q20" s="35">
        <f t="shared" si="2"/>
        <v>461350</v>
      </c>
    </row>
    <row r="21" spans="1:17" x14ac:dyDescent="0.15">
      <c r="A21" s="2">
        <v>20</v>
      </c>
      <c r="B21" s="3">
        <v>151</v>
      </c>
      <c r="C21" s="3">
        <v>120</v>
      </c>
      <c r="D21" s="4">
        <v>380000</v>
      </c>
      <c r="E21" s="4"/>
      <c r="F21" s="4">
        <v>95535</v>
      </c>
      <c r="G21" s="5">
        <v>2.5000000000000001E-2</v>
      </c>
      <c r="H21" s="5">
        <v>5.0000000000000001E-3</v>
      </c>
      <c r="I21" s="4">
        <f t="shared" si="0"/>
        <v>486935</v>
      </c>
      <c r="J21" s="6">
        <v>0</v>
      </c>
      <c r="K21" s="6">
        <v>-1</v>
      </c>
      <c r="L21" s="6">
        <v>4</v>
      </c>
      <c r="M21" s="6">
        <v>3</v>
      </c>
      <c r="N21" s="6">
        <v>0</v>
      </c>
      <c r="O21" s="6">
        <v>3</v>
      </c>
      <c r="P21" s="4" t="str">
        <f t="shared" si="1"/>
        <v>-</v>
      </c>
      <c r="Q21" s="35">
        <f t="shared" si="2"/>
        <v>413894.75</v>
      </c>
    </row>
    <row r="22" spans="1:17" x14ac:dyDescent="0.15">
      <c r="A22" s="2">
        <v>21</v>
      </c>
      <c r="B22" s="3">
        <v>130</v>
      </c>
      <c r="C22" s="3">
        <v>107</v>
      </c>
      <c r="D22" s="4">
        <v>295000</v>
      </c>
      <c r="E22" s="4"/>
      <c r="F22" s="4">
        <v>124441</v>
      </c>
      <c r="G22" s="5">
        <v>2.5000000000000001E-2</v>
      </c>
      <c r="H22" s="5">
        <v>5.0000000000000001E-3</v>
      </c>
      <c r="I22" s="4">
        <f t="shared" si="0"/>
        <v>428291</v>
      </c>
      <c r="J22" s="6">
        <v>1</v>
      </c>
      <c r="K22" s="6">
        <v>0</v>
      </c>
      <c r="L22" s="6">
        <v>2</v>
      </c>
      <c r="M22" s="6">
        <v>3</v>
      </c>
      <c r="N22" s="6">
        <v>1</v>
      </c>
      <c r="O22" s="6">
        <v>2</v>
      </c>
      <c r="P22" s="4" t="str">
        <f t="shared" si="1"/>
        <v>considera</v>
      </c>
      <c r="Q22" s="35">
        <f t="shared" si="2"/>
        <v>428291</v>
      </c>
    </row>
    <row r="23" spans="1:17" x14ac:dyDescent="0.15">
      <c r="A23" s="2">
        <v>22</v>
      </c>
      <c r="B23" s="3">
        <v>120</v>
      </c>
      <c r="C23" s="3">
        <v>95</v>
      </c>
      <c r="D23" s="4">
        <v>370000</v>
      </c>
      <c r="E23" s="4"/>
      <c r="F23" s="4">
        <v>12265</v>
      </c>
      <c r="G23" s="5">
        <v>2.5000000000000001E-2</v>
      </c>
      <c r="H23" s="5">
        <v>0.04</v>
      </c>
      <c r="I23" s="4">
        <f t="shared" si="0"/>
        <v>406315</v>
      </c>
      <c r="J23" s="6">
        <v>2</v>
      </c>
      <c r="K23" s="6">
        <v>2</v>
      </c>
      <c r="L23" s="6">
        <v>3</v>
      </c>
      <c r="M23" s="6">
        <v>0</v>
      </c>
      <c r="N23" s="6">
        <v>0</v>
      </c>
      <c r="O23" s="6">
        <v>4</v>
      </c>
      <c r="P23" s="4" t="str">
        <f t="shared" si="1"/>
        <v>-</v>
      </c>
      <c r="Q23" s="35">
        <f t="shared" si="2"/>
        <v>406315</v>
      </c>
    </row>
    <row r="24" spans="1:17" x14ac:dyDescent="0.15">
      <c r="A24" s="2">
        <v>23</v>
      </c>
      <c r="B24" s="3">
        <v>160</v>
      </c>
      <c r="C24" s="3">
        <v>140</v>
      </c>
      <c r="D24" s="4">
        <v>435000</v>
      </c>
      <c r="E24" s="4"/>
      <c r="F24" s="4">
        <v>68140</v>
      </c>
      <c r="G24" s="5">
        <v>2.5000000000000001E-2</v>
      </c>
      <c r="H24" s="5">
        <v>5.0000000000000001E-3</v>
      </c>
      <c r="I24" s="4">
        <f t="shared" si="0"/>
        <v>516190</v>
      </c>
      <c r="J24" s="6">
        <v>5</v>
      </c>
      <c r="K24" s="6">
        <v>0</v>
      </c>
      <c r="L24" s="6">
        <v>5</v>
      </c>
      <c r="M24" s="6">
        <v>3</v>
      </c>
      <c r="N24" s="6">
        <v>1</v>
      </c>
      <c r="O24" s="6">
        <v>1</v>
      </c>
      <c r="P24" s="4" t="str">
        <f t="shared" si="1"/>
        <v>-</v>
      </c>
      <c r="Q24" s="35">
        <f t="shared" si="2"/>
        <v>516190</v>
      </c>
    </row>
    <row r="25" spans="1:17" x14ac:dyDescent="0.15">
      <c r="A25" s="2">
        <v>24</v>
      </c>
      <c r="B25" s="3">
        <v>130</v>
      </c>
      <c r="C25" s="3">
        <v>107</v>
      </c>
      <c r="D25" s="4">
        <v>330000</v>
      </c>
      <c r="E25" s="4"/>
      <c r="F25" s="4">
        <v>100790</v>
      </c>
      <c r="G25" s="5">
        <v>2.5000000000000001E-2</v>
      </c>
      <c r="H25" s="5">
        <v>5.0000000000000001E-3</v>
      </c>
      <c r="I25" s="4">
        <f t="shared" si="0"/>
        <v>440690</v>
      </c>
      <c r="J25" s="6">
        <v>5</v>
      </c>
      <c r="K25" s="6">
        <v>1</v>
      </c>
      <c r="L25" s="6">
        <v>1</v>
      </c>
      <c r="M25" s="6">
        <v>3</v>
      </c>
      <c r="N25" s="6">
        <v>0</v>
      </c>
      <c r="O25" s="6">
        <v>5</v>
      </c>
      <c r="P25" s="4" t="str">
        <f t="shared" si="1"/>
        <v>considera</v>
      </c>
      <c r="Q25" s="35">
        <f t="shared" si="2"/>
        <v>440690</v>
      </c>
    </row>
    <row r="26" spans="1:17" x14ac:dyDescent="0.15">
      <c r="A26" s="2">
        <v>25</v>
      </c>
      <c r="B26" s="3">
        <v>149</v>
      </c>
      <c r="C26" s="3">
        <v>110</v>
      </c>
      <c r="D26" s="4">
        <v>630000</v>
      </c>
      <c r="E26" s="4"/>
      <c r="F26" s="4">
        <v>0</v>
      </c>
      <c r="G26" s="5">
        <v>2.5000000000000001E-2</v>
      </c>
      <c r="H26" s="5">
        <v>0.04</v>
      </c>
      <c r="I26" s="4">
        <f t="shared" si="0"/>
        <v>670950</v>
      </c>
      <c r="J26" s="6">
        <v>5</v>
      </c>
      <c r="K26" s="6">
        <v>0</v>
      </c>
      <c r="L26" s="6">
        <v>5</v>
      </c>
      <c r="M26" s="6">
        <v>3</v>
      </c>
      <c r="N26" s="6">
        <v>0</v>
      </c>
      <c r="O26" s="6">
        <v>3</v>
      </c>
      <c r="P26" s="4" t="str">
        <f t="shared" si="1"/>
        <v>-</v>
      </c>
      <c r="Q26" s="35">
        <f t="shared" si="2"/>
        <v>570307.5</v>
      </c>
    </row>
    <row r="27" spans="1:17" x14ac:dyDescent="0.15">
      <c r="A27" s="2">
        <v>26</v>
      </c>
      <c r="B27" s="3">
        <v>132</v>
      </c>
      <c r="C27" s="3">
        <v>110</v>
      </c>
      <c r="D27" s="4">
        <v>360000</v>
      </c>
      <c r="E27" s="4"/>
      <c r="F27" s="4">
        <v>132775</v>
      </c>
      <c r="G27" s="5">
        <v>2.5000000000000001E-2</v>
      </c>
      <c r="H27" s="5">
        <v>5.0000000000000001E-3</v>
      </c>
      <c r="I27" s="4">
        <f t="shared" si="0"/>
        <v>503575</v>
      </c>
      <c r="J27" s="6">
        <v>1</v>
      </c>
      <c r="K27" s="6">
        <v>0</v>
      </c>
      <c r="L27" s="6">
        <v>2</v>
      </c>
      <c r="M27" s="6">
        <v>3</v>
      </c>
      <c r="N27" s="6">
        <v>1</v>
      </c>
      <c r="O27" s="6">
        <v>3</v>
      </c>
      <c r="P27" s="4" t="str">
        <f t="shared" si="1"/>
        <v>-</v>
      </c>
      <c r="Q27" s="35">
        <f t="shared" si="2"/>
        <v>503575</v>
      </c>
    </row>
    <row r="28" spans="1:17" x14ac:dyDescent="0.15">
      <c r="A28" s="2">
        <v>27</v>
      </c>
      <c r="B28" s="3">
        <v>210</v>
      </c>
      <c r="C28" s="3">
        <v>140</v>
      </c>
      <c r="D28" s="4">
        <v>620000</v>
      </c>
      <c r="E28" s="4"/>
      <c r="F28" s="4">
        <v>139240</v>
      </c>
      <c r="G28" s="5">
        <v>2.5000000000000001E-2</v>
      </c>
      <c r="H28" s="5">
        <v>5.0000000000000001E-3</v>
      </c>
      <c r="I28" s="4">
        <f t="shared" si="0"/>
        <v>777840</v>
      </c>
      <c r="J28" s="6">
        <v>-1</v>
      </c>
      <c r="K28" s="6">
        <v>-1</v>
      </c>
      <c r="L28" s="6">
        <v>5</v>
      </c>
      <c r="M28" s="6">
        <v>3</v>
      </c>
      <c r="N28" s="6">
        <v>0</v>
      </c>
      <c r="O28" s="6">
        <v>4</v>
      </c>
      <c r="P28" s="4" t="str">
        <f t="shared" si="1"/>
        <v>-</v>
      </c>
      <c r="Q28" s="35">
        <f t="shared" si="2"/>
        <v>777840</v>
      </c>
    </row>
    <row r="29" spans="1:17" x14ac:dyDescent="0.15">
      <c r="A29" s="2">
        <v>28</v>
      </c>
      <c r="B29" s="3">
        <v>190</v>
      </c>
      <c r="C29" s="3">
        <v>140</v>
      </c>
      <c r="D29" s="4">
        <v>330000</v>
      </c>
      <c r="E29" s="4"/>
      <c r="F29" s="4">
        <v>119640</v>
      </c>
      <c r="G29" s="5">
        <v>2.5000000000000001E-2</v>
      </c>
      <c r="H29" s="5">
        <v>5.0000000000000001E-3</v>
      </c>
      <c r="I29" s="4">
        <f t="shared" si="0"/>
        <v>459540</v>
      </c>
      <c r="J29" s="6">
        <v>5</v>
      </c>
      <c r="K29" s="6">
        <v>2</v>
      </c>
      <c r="L29" s="6">
        <v>3</v>
      </c>
      <c r="M29" s="6">
        <v>3</v>
      </c>
      <c r="N29" s="6">
        <v>0</v>
      </c>
      <c r="O29" s="6">
        <v>2</v>
      </c>
      <c r="P29" s="4" t="str">
        <f t="shared" si="1"/>
        <v>considera</v>
      </c>
      <c r="Q29" s="35">
        <f t="shared" si="2"/>
        <v>390609</v>
      </c>
    </row>
    <row r="30" spans="1:17" x14ac:dyDescent="0.15">
      <c r="A30" s="2">
        <v>29</v>
      </c>
      <c r="B30" s="3">
        <v>300</v>
      </c>
      <c r="C30" s="3">
        <v>210</v>
      </c>
      <c r="D30" s="4">
        <v>670000</v>
      </c>
      <c r="E30" s="4">
        <v>20000</v>
      </c>
      <c r="F30" s="4">
        <v>35950</v>
      </c>
      <c r="G30" s="5">
        <v>2.5000000000000001E-2</v>
      </c>
      <c r="H30" s="5">
        <v>5.0000000000000001E-3</v>
      </c>
      <c r="I30" s="4">
        <f t="shared" si="0"/>
        <v>706050</v>
      </c>
      <c r="J30" s="6">
        <v>5</v>
      </c>
      <c r="K30" s="6">
        <v>5</v>
      </c>
      <c r="L30" s="6">
        <v>5</v>
      </c>
      <c r="M30" s="6">
        <v>3</v>
      </c>
      <c r="N30" s="6">
        <v>0</v>
      </c>
      <c r="O30" s="6">
        <v>4</v>
      </c>
      <c r="P30" s="4" t="str">
        <f t="shared" si="1"/>
        <v>-</v>
      </c>
      <c r="Q30" s="35">
        <f t="shared" si="2"/>
        <v>706050</v>
      </c>
    </row>
    <row r="31" spans="1:17" x14ac:dyDescent="0.15">
      <c r="A31" s="2">
        <v>30</v>
      </c>
      <c r="B31" s="3">
        <v>250</v>
      </c>
      <c r="C31" s="3">
        <v>190</v>
      </c>
      <c r="D31" s="4">
        <v>700000</v>
      </c>
      <c r="E31" s="4">
        <v>2000</v>
      </c>
      <c r="F31" s="4">
        <v>107100</v>
      </c>
      <c r="G31" s="5">
        <v>2.5000000000000001E-2</v>
      </c>
      <c r="H31" s="5">
        <v>5.0000000000000001E-3</v>
      </c>
      <c r="I31" s="4">
        <f t="shared" si="0"/>
        <v>826100</v>
      </c>
      <c r="J31" s="6">
        <v>5</v>
      </c>
      <c r="K31" s="6">
        <v>1</v>
      </c>
      <c r="L31" s="6">
        <v>5</v>
      </c>
      <c r="M31" s="6">
        <v>0</v>
      </c>
      <c r="N31" s="6">
        <v>1</v>
      </c>
      <c r="O31" s="6">
        <v>3</v>
      </c>
      <c r="P31" s="4" t="str">
        <f t="shared" si="1"/>
        <v>-</v>
      </c>
      <c r="Q31" s="35">
        <f t="shared" si="2"/>
        <v>826100</v>
      </c>
    </row>
    <row r="32" spans="1:17" x14ac:dyDescent="0.15">
      <c r="A32" s="2">
        <v>31</v>
      </c>
      <c r="B32" s="3">
        <v>150</v>
      </c>
      <c r="C32" s="3">
        <v>124</v>
      </c>
      <c r="D32" s="4">
        <v>490000</v>
      </c>
      <c r="E32" s="4"/>
      <c r="F32" s="4">
        <v>35218</v>
      </c>
      <c r="G32" s="5">
        <v>2.5000000000000001E-2</v>
      </c>
      <c r="H32" s="5">
        <v>5.0000000000000001E-3</v>
      </c>
      <c r="I32" s="4">
        <f t="shared" si="0"/>
        <v>539918</v>
      </c>
      <c r="J32" s="6">
        <v>2</v>
      </c>
      <c r="K32" s="6">
        <v>1</v>
      </c>
      <c r="L32" s="6">
        <v>2</v>
      </c>
      <c r="M32" s="6">
        <v>2</v>
      </c>
      <c r="N32" s="6">
        <v>0</v>
      </c>
      <c r="O32" s="6">
        <v>2</v>
      </c>
      <c r="P32" s="4" t="str">
        <f t="shared" si="1"/>
        <v>-</v>
      </c>
      <c r="Q32" s="35">
        <f t="shared" si="2"/>
        <v>458930.3</v>
      </c>
    </row>
    <row r="33" spans="1:17" x14ac:dyDescent="0.15">
      <c r="A33" s="2">
        <v>32</v>
      </c>
      <c r="B33" s="3">
        <v>170</v>
      </c>
      <c r="C33" s="3">
        <v>140</v>
      </c>
      <c r="D33" s="4">
        <v>380000</v>
      </c>
      <c r="E33" s="4"/>
      <c r="F33" s="4">
        <v>85500</v>
      </c>
      <c r="G33" s="5">
        <v>2.5000000000000001E-2</v>
      </c>
      <c r="H33" s="5">
        <v>5.0000000000000001E-3</v>
      </c>
      <c r="I33" s="4">
        <f t="shared" si="0"/>
        <v>476900</v>
      </c>
      <c r="J33" s="6">
        <v>2</v>
      </c>
      <c r="K33" s="6">
        <v>-1</v>
      </c>
      <c r="L33" s="6">
        <v>1</v>
      </c>
      <c r="M33" s="6">
        <v>1</v>
      </c>
      <c r="N33" s="6">
        <v>0</v>
      </c>
      <c r="O33" s="6">
        <v>6</v>
      </c>
      <c r="P33" s="4" t="str">
        <f t="shared" si="1"/>
        <v>-</v>
      </c>
      <c r="Q33" s="35">
        <f t="shared" si="2"/>
        <v>476900</v>
      </c>
    </row>
    <row r="34" spans="1:17" x14ac:dyDescent="0.15">
      <c r="A34" s="2">
        <v>33</v>
      </c>
      <c r="B34" s="3">
        <v>150</v>
      </c>
      <c r="C34" s="3">
        <v>130</v>
      </c>
      <c r="D34" s="4">
        <v>460000</v>
      </c>
      <c r="E34" s="4"/>
      <c r="F34" s="4">
        <v>85950</v>
      </c>
      <c r="G34" s="5">
        <v>2.5000000000000001E-2</v>
      </c>
      <c r="H34" s="5">
        <v>5.0000000000000001E-3</v>
      </c>
      <c r="I34" s="4">
        <f t="shared" si="0"/>
        <v>559750</v>
      </c>
      <c r="J34" s="6">
        <v>0</v>
      </c>
      <c r="K34" s="6">
        <v>-1</v>
      </c>
      <c r="L34" s="6">
        <v>1</v>
      </c>
      <c r="M34" s="6">
        <v>3</v>
      </c>
      <c r="N34" s="6">
        <v>0.5</v>
      </c>
      <c r="O34" s="6">
        <v>4</v>
      </c>
      <c r="P34" s="4" t="str">
        <f t="shared" si="1"/>
        <v>-</v>
      </c>
      <c r="Q34" s="35">
        <f t="shared" si="2"/>
        <v>559750</v>
      </c>
    </row>
  </sheetData>
  <pageMargins left="0.39370078740157483" right="0.39370078740157483" top="0.78740157480314965" bottom="0.78740157480314965" header="0.51181102362204722" footer="0.51181102362204722"/>
  <pageSetup paperSize="9" fitToHeight="2" orientation="portrait" blackAndWhite="1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15FD-D9FF-4980-A778-673E0DC0366B}">
  <dimension ref="A1:J27"/>
  <sheetViews>
    <sheetView workbookViewId="0"/>
  </sheetViews>
  <sheetFormatPr baseColWidth="10" defaultColWidth="9.1640625" defaultRowHeight="16" x14ac:dyDescent="0.2"/>
  <cols>
    <col min="1" max="1" width="16.1640625" style="16" customWidth="1"/>
    <col min="2" max="2" width="7" style="17" bestFit="1" customWidth="1"/>
    <col min="3" max="3" width="11.83203125" style="17" customWidth="1"/>
    <col min="4" max="4" width="9.33203125" style="17" bestFit="1" customWidth="1"/>
    <col min="5" max="9" width="9.1640625" style="18"/>
    <col min="10" max="10" width="11.33203125" style="18" customWidth="1"/>
    <col min="11" max="16384" width="9.1640625" style="18"/>
  </cols>
  <sheetData>
    <row r="1" spans="1:4" s="15" customFormat="1" ht="34" x14ac:dyDescent="0.15">
      <c r="B1" s="15" t="s">
        <v>18</v>
      </c>
      <c r="C1" s="15" t="s">
        <v>19</v>
      </c>
      <c r="D1" s="15" t="s">
        <v>21</v>
      </c>
    </row>
    <row r="2" spans="1:4" x14ac:dyDescent="0.2">
      <c r="A2" s="16" t="s">
        <v>15</v>
      </c>
      <c r="B2" s="17">
        <v>1</v>
      </c>
      <c r="C2" s="17">
        <v>13</v>
      </c>
      <c r="D2" s="17">
        <f>C2*B2</f>
        <v>13</v>
      </c>
    </row>
    <row r="3" spans="1:4" x14ac:dyDescent="0.2">
      <c r="A3" s="16" t="s">
        <v>16</v>
      </c>
      <c r="B3" s="17">
        <v>1</v>
      </c>
      <c r="C3" s="17">
        <v>18</v>
      </c>
      <c r="D3" s="17">
        <f t="shared" ref="D3:D4" si="0">C3*B3</f>
        <v>18</v>
      </c>
    </row>
    <row r="4" spans="1:4" x14ac:dyDescent="0.2">
      <c r="A4" s="16" t="s">
        <v>17</v>
      </c>
      <c r="B4" s="17">
        <v>1</v>
      </c>
      <c r="C4" s="17">
        <v>22</v>
      </c>
      <c r="D4" s="17">
        <f t="shared" si="0"/>
        <v>22</v>
      </c>
    </row>
    <row r="5" spans="1:4" x14ac:dyDescent="0.2">
      <c r="A5" s="16" t="s">
        <v>20</v>
      </c>
      <c r="B5" s="19">
        <f>SUM(B2:B4)</f>
        <v>3</v>
      </c>
      <c r="D5" s="21">
        <f>SUM(D2:D4)</f>
        <v>53</v>
      </c>
    </row>
    <row r="7" spans="1:4" x14ac:dyDescent="0.2">
      <c r="A7" s="20" t="s">
        <v>22</v>
      </c>
    </row>
    <row r="8" spans="1:4" x14ac:dyDescent="0.2">
      <c r="A8" s="20" t="s">
        <v>23</v>
      </c>
    </row>
    <row r="9" spans="1:4" x14ac:dyDescent="0.2">
      <c r="A9" s="20" t="s">
        <v>24</v>
      </c>
    </row>
    <row r="10" spans="1:4" x14ac:dyDescent="0.2">
      <c r="A10" s="20" t="s">
        <v>25</v>
      </c>
    </row>
    <row r="24" spans="10:10" x14ac:dyDescent="0.2">
      <c r="J24" s="14"/>
    </row>
    <row r="25" spans="10:10" x14ac:dyDescent="0.2">
      <c r="J25" s="14"/>
    </row>
    <row r="26" spans="10:10" x14ac:dyDescent="0.2">
      <c r="J26" s="14"/>
    </row>
    <row r="27" spans="10:10" x14ac:dyDescent="0.2">
      <c r="J27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9199E-E5B6-4F6E-AEC0-57526D0F83E4}">
  <dimension ref="A1:I16"/>
  <sheetViews>
    <sheetView tabSelected="1" zoomScale="180" zoomScaleNormal="180" workbookViewId="0">
      <selection activeCell="G13" sqref="G13"/>
    </sheetView>
  </sheetViews>
  <sheetFormatPr baseColWidth="10" defaultColWidth="8.83203125" defaultRowHeight="13" x14ac:dyDescent="0.15"/>
  <cols>
    <col min="1" max="1" width="20.5" bestFit="1" customWidth="1"/>
    <col min="7" max="7" width="12.33203125" customWidth="1"/>
  </cols>
  <sheetData>
    <row r="1" spans="1:9" ht="16" x14ac:dyDescent="0.2">
      <c r="A1" s="23" t="s">
        <v>28</v>
      </c>
      <c r="B1" s="27" t="s">
        <v>36</v>
      </c>
      <c r="C1" s="27" t="s">
        <v>37</v>
      </c>
      <c r="D1" s="27" t="s">
        <v>34</v>
      </c>
      <c r="E1" s="28" t="s">
        <v>20</v>
      </c>
      <c r="F1" s="29"/>
      <c r="G1" s="28" t="s">
        <v>31</v>
      </c>
    </row>
    <row r="2" spans="1:9" ht="15" x14ac:dyDescent="0.2">
      <c r="A2" s="24" t="s">
        <v>32</v>
      </c>
      <c r="B2" s="34">
        <v>1675</v>
      </c>
      <c r="C2" s="34">
        <v>0</v>
      </c>
      <c r="D2" s="34">
        <v>3425</v>
      </c>
      <c r="E2" s="33">
        <f>SUM(B2:D2)</f>
        <v>5100</v>
      </c>
      <c r="F2" s="25"/>
      <c r="G2" s="30">
        <v>5100</v>
      </c>
    </row>
    <row r="3" spans="1:9" ht="15" x14ac:dyDescent="0.2">
      <c r="A3" s="24" t="s">
        <v>33</v>
      </c>
      <c r="B3" s="34">
        <v>4475</v>
      </c>
      <c r="C3" s="34">
        <v>1125</v>
      </c>
      <c r="D3" s="34">
        <v>0</v>
      </c>
      <c r="E3" s="33">
        <f>SUM(B3:D3)</f>
        <v>5600</v>
      </c>
      <c r="F3" s="25"/>
      <c r="G3" s="30">
        <v>5600</v>
      </c>
    </row>
    <row r="4" spans="1:9" ht="15" x14ac:dyDescent="0.2">
      <c r="A4" s="24" t="s">
        <v>35</v>
      </c>
      <c r="B4" s="34">
        <v>0</v>
      </c>
      <c r="C4" s="34">
        <v>3000</v>
      </c>
      <c r="D4" s="34">
        <v>0</v>
      </c>
      <c r="E4" s="33">
        <f>SUM(B4:D4)</f>
        <v>3000</v>
      </c>
      <c r="F4" s="25"/>
      <c r="G4" s="30">
        <v>3000</v>
      </c>
    </row>
    <row r="5" spans="1:9" ht="16" x14ac:dyDescent="0.2">
      <c r="A5" s="23" t="s">
        <v>20</v>
      </c>
      <c r="B5" s="33">
        <f>SUM(B2:B4)</f>
        <v>6150</v>
      </c>
      <c r="C5" s="33">
        <f>SUM(C2:C4)</f>
        <v>4125</v>
      </c>
      <c r="D5" s="33">
        <f>SUM(D2:D4)</f>
        <v>3425</v>
      </c>
      <c r="E5" s="33">
        <f>SUM(B5:D5)</f>
        <v>13700</v>
      </c>
    </row>
    <row r="6" spans="1:9" x14ac:dyDescent="0.15">
      <c r="B6" s="25"/>
      <c r="C6" s="25"/>
      <c r="D6" s="25"/>
    </row>
    <row r="7" spans="1:9" ht="16" x14ac:dyDescent="0.15">
      <c r="A7" s="28" t="s">
        <v>30</v>
      </c>
      <c r="B7" s="30">
        <v>6150</v>
      </c>
      <c r="C7" s="30">
        <v>4125</v>
      </c>
      <c r="D7" s="30">
        <v>2050</v>
      </c>
    </row>
    <row r="8" spans="1:9" x14ac:dyDescent="0.15">
      <c r="A8" s="31"/>
      <c r="B8" s="32"/>
      <c r="C8" s="32"/>
      <c r="D8" s="32"/>
    </row>
    <row r="10" spans="1:9" ht="32" x14ac:dyDescent="0.2">
      <c r="A10" s="23" t="s">
        <v>29</v>
      </c>
      <c r="B10" s="27" t="s">
        <v>36</v>
      </c>
      <c r="C10" s="27" t="s">
        <v>37</v>
      </c>
      <c r="D10" s="27" t="s">
        <v>34</v>
      </c>
    </row>
    <row r="11" spans="1:9" ht="15" x14ac:dyDescent="0.2">
      <c r="A11" s="24" t="s">
        <v>32</v>
      </c>
      <c r="B11" s="26">
        <v>3.5</v>
      </c>
      <c r="C11" s="26">
        <v>2.5</v>
      </c>
      <c r="D11" s="26">
        <v>6.75</v>
      </c>
    </row>
    <row r="12" spans="1:9" ht="15" x14ac:dyDescent="0.2">
      <c r="A12" s="24" t="s">
        <v>33</v>
      </c>
      <c r="B12" s="26">
        <v>6</v>
      </c>
      <c r="C12" s="26">
        <v>5.5</v>
      </c>
      <c r="D12" s="26">
        <v>2.25</v>
      </c>
    </row>
    <row r="13" spans="1:9" ht="15" x14ac:dyDescent="0.2">
      <c r="A13" s="24" t="s">
        <v>35</v>
      </c>
      <c r="B13" s="26">
        <v>2.5</v>
      </c>
      <c r="C13" s="26">
        <v>5</v>
      </c>
      <c r="D13" s="26">
        <v>3.75</v>
      </c>
      <c r="G13">
        <f>SUMPRODUCT(B11:D13,B2:D4)</f>
        <v>77018.75</v>
      </c>
    </row>
    <row r="15" spans="1:9" x14ac:dyDescent="0.15">
      <c r="G15">
        <f>B2*B11+B3*B12+B4*B13</f>
        <v>32712.5</v>
      </c>
      <c r="H15">
        <f t="shared" ref="H15:I15" si="0">C2*C11+C3*C12+C4*C13</f>
        <v>21187.5</v>
      </c>
      <c r="I15">
        <f t="shared" si="0"/>
        <v>23118.75</v>
      </c>
    </row>
    <row r="16" spans="1:9" x14ac:dyDescent="0.15">
      <c r="G16">
        <f>SUM(G15:I15)</f>
        <v>77018.75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Sheet2</vt:lpstr>
      <vt:lpstr>Sheet3</vt:lpstr>
      <vt:lpstr>Appartamenti</vt:lpstr>
      <vt:lpstr>Profitti</vt:lpstr>
      <vt:lpstr>Logistica1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Microsoft Office User</cp:lastModifiedBy>
  <cp:lastPrinted>2007-07-04T07:37:34Z</cp:lastPrinted>
  <dcterms:created xsi:type="dcterms:W3CDTF">1998-03-18T18:53:45Z</dcterms:created>
  <dcterms:modified xsi:type="dcterms:W3CDTF">2021-04-14T14:49:29Z</dcterms:modified>
</cp:coreProperties>
</file>